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firstSheet="15" activeTab="23"/>
  </bookViews>
  <sheets>
    <sheet name="Aprile 2011" sheetId="1" r:id="rId1"/>
    <sheet name="Maggio 2011" sheetId="2" r:id="rId2"/>
    <sheet name="Giugno 2011" sheetId="3" r:id="rId3"/>
    <sheet name="Luglio 2011" sheetId="4" r:id="rId4"/>
    <sheet name="Agosto 2011" sheetId="5" r:id="rId5"/>
    <sheet name="Set -Dic 2011" sheetId="6" r:id="rId6"/>
    <sheet name="Gen - Apr 2012" sheetId="7" r:id="rId7"/>
    <sheet name="2 SEM 2011" sheetId="8" r:id="rId8"/>
    <sheet name="I quadrimestre 2012" sheetId="9" r:id="rId9"/>
    <sheet name="II quadrimestre 2012" sheetId="10" r:id="rId10"/>
    <sheet name="Mag - Agosto 2012" sheetId="11" r:id="rId11"/>
    <sheet name="Set-Dicembre 2012" sheetId="12" r:id="rId12"/>
    <sheet name="I trimestre 2013" sheetId="13" r:id="rId13"/>
    <sheet name="II trimestre 2013" sheetId="14" r:id="rId14"/>
    <sheet name="III trimestre 2013 " sheetId="15" r:id="rId15"/>
    <sheet name="I trimestre 2014" sheetId="16" r:id="rId16"/>
    <sheet name="II trimestre 2014 " sheetId="17" r:id="rId17"/>
    <sheet name="III trimestre" sheetId="18" r:id="rId18"/>
    <sheet name="IV trimestre" sheetId="19" r:id="rId19"/>
    <sheet name="I trimestre 2015" sheetId="20" r:id="rId20"/>
    <sheet name="II trimestre 2015" sheetId="21" r:id="rId21"/>
    <sheet name="III trimestre 2015" sheetId="22" r:id="rId22"/>
    <sheet name="IV trimestre 2015" sheetId="23" r:id="rId23"/>
    <sheet name="I trimestre 2016" sheetId="24" r:id="rId24"/>
  </sheets>
  <definedNames/>
  <calcPr fullCalcOnLoad="1"/>
</workbook>
</file>

<file path=xl/sharedStrings.xml><?xml version="1.0" encoding="utf-8"?>
<sst xmlns="http://schemas.openxmlformats.org/spreadsheetml/2006/main" count="403" uniqueCount="82">
  <si>
    <t>TOT. gg. lavorativi prestati</t>
  </si>
  <si>
    <t>TOT. gg. lavorativi teorici</t>
  </si>
  <si>
    <t>TOT. gg. assenza</t>
  </si>
  <si>
    <t>tassi assenza</t>
  </si>
  <si>
    <t>tassi di presenza</t>
  </si>
  <si>
    <t>n.dipendenti</t>
  </si>
  <si>
    <t>area unica</t>
  </si>
  <si>
    <r>
      <t xml:space="preserve">Assenze dei dipendenti comunali (art. 21 Legge 69/2009)                                                           del mese di </t>
    </r>
    <r>
      <rPr>
        <sz val="12"/>
        <color indexed="12"/>
        <rFont val="Calibri"/>
        <family val="2"/>
      </rPr>
      <t>APRILE 2011</t>
    </r>
  </si>
  <si>
    <r>
      <t xml:space="preserve">Assenze dei dipendenti comunali (art. 21 Legge 69/2009)                                                           del mese di </t>
    </r>
    <r>
      <rPr>
        <sz val="12"/>
        <color indexed="12"/>
        <rFont val="Calibri"/>
        <family val="2"/>
      </rPr>
      <t>MAGGIO 2011</t>
    </r>
  </si>
  <si>
    <r>
      <t xml:space="preserve">Assenze dei dipendenti comunali (art. 21 Legge 69/2009)                                                           del mese di </t>
    </r>
    <r>
      <rPr>
        <sz val="12"/>
        <color indexed="12"/>
        <rFont val="Calibri"/>
        <family val="2"/>
      </rPr>
      <t>GIUGNO 2011</t>
    </r>
  </si>
  <si>
    <r>
      <t xml:space="preserve">Assenze dei dipendenti comunali (art. 21 Legge 69/2009)                                                           del mese di </t>
    </r>
    <r>
      <rPr>
        <sz val="12"/>
        <color indexed="12"/>
        <rFont val="Calibri"/>
        <family val="2"/>
      </rPr>
      <t>LUGLIO 2011</t>
    </r>
  </si>
  <si>
    <r>
      <t>Assenze dei dipendenti comunali (art. 21 Legge 69/2009)                                                           del mese di AGOSTO</t>
    </r>
    <r>
      <rPr>
        <sz val="12"/>
        <color indexed="12"/>
        <rFont val="Calibri"/>
        <family val="2"/>
      </rPr>
      <t xml:space="preserve"> 2011</t>
    </r>
  </si>
  <si>
    <t>Settembre</t>
  </si>
  <si>
    <t>Presenze</t>
  </si>
  <si>
    <t>Assenze</t>
  </si>
  <si>
    <t>Ottobre</t>
  </si>
  <si>
    <t>Novembre</t>
  </si>
  <si>
    <t>Dicembre</t>
  </si>
  <si>
    <t>%</t>
  </si>
  <si>
    <r>
      <t xml:space="preserve">Assenze dei dipendenti comunali (art. 21 Legge 69/2009)                                                                             del mese di </t>
    </r>
    <r>
      <rPr>
        <sz val="12"/>
        <color indexed="14"/>
        <rFont val="Calibri"/>
        <family val="2"/>
      </rPr>
      <t>NOVEMBRE</t>
    </r>
    <r>
      <rPr>
        <sz val="12"/>
        <rFont val="Calibri"/>
        <family val="2"/>
      </rPr>
      <t xml:space="preserve"> 2011</t>
    </r>
  </si>
  <si>
    <r>
      <t xml:space="preserve">Assenze dei dipendenti comunali (art. 21 Legge 69/2009)                                                                           del mese di </t>
    </r>
    <r>
      <rPr>
        <sz val="12"/>
        <color indexed="14"/>
        <rFont val="Calibri"/>
        <family val="2"/>
      </rPr>
      <t xml:space="preserve">OTTOBRE </t>
    </r>
    <r>
      <rPr>
        <sz val="12"/>
        <rFont val="Calibri"/>
        <family val="2"/>
      </rPr>
      <t>2011</t>
    </r>
  </si>
  <si>
    <r>
      <t xml:space="preserve">Assenze dei dipendenti comunali (art. 21 Legge 69/2009)                                                                              del mese di </t>
    </r>
    <r>
      <rPr>
        <sz val="12"/>
        <color indexed="14"/>
        <rFont val="Calibri"/>
        <family val="2"/>
      </rPr>
      <t>SETTEMBRE</t>
    </r>
    <r>
      <rPr>
        <sz val="12"/>
        <rFont val="Calibri"/>
        <family val="2"/>
      </rPr>
      <t xml:space="preserve"> 2011</t>
    </r>
  </si>
  <si>
    <r>
      <t xml:space="preserve">Assenze dei dipendenti comunali (art. 21 Legge 69/2009)                                                                                 del mese di </t>
    </r>
    <r>
      <rPr>
        <sz val="12"/>
        <color indexed="14"/>
        <rFont val="Calibri"/>
        <family val="2"/>
      </rPr>
      <t>DICEMBRE</t>
    </r>
    <r>
      <rPr>
        <sz val="12"/>
        <rFont val="Calibri"/>
        <family val="2"/>
      </rPr>
      <t xml:space="preserve"> 2011</t>
    </r>
  </si>
  <si>
    <r>
      <t xml:space="preserve">Assenze dei dipendenti comunali (art. 21 Legge 69/2009)                                                                        del mese di </t>
    </r>
    <r>
      <rPr>
        <sz val="12"/>
        <color indexed="14"/>
        <rFont val="Calibri"/>
        <family val="2"/>
      </rPr>
      <t>APRILE 2012</t>
    </r>
  </si>
  <si>
    <r>
      <t xml:space="preserve">Assenze dei dipendenti comunali (art. 21 Legge 69/2009)                                                                                del mese di </t>
    </r>
    <r>
      <rPr>
        <sz val="12"/>
        <color indexed="14"/>
        <rFont val="Calibri"/>
        <family val="2"/>
      </rPr>
      <t>MARZO 2012</t>
    </r>
  </si>
  <si>
    <r>
      <t xml:space="preserve">Assenze dei dipendenti comunali (art. 21 Legge 69/2009)                                                                                del mese di </t>
    </r>
    <r>
      <rPr>
        <sz val="12"/>
        <color indexed="14"/>
        <rFont val="Calibri"/>
        <family val="2"/>
      </rPr>
      <t>FEBBRAIO 2012</t>
    </r>
  </si>
  <si>
    <r>
      <t xml:space="preserve">Assenze dei dipendenti comunali (art. 21 Legge 69/2009)                                                                                  del mese di </t>
    </r>
    <r>
      <rPr>
        <sz val="12"/>
        <color indexed="14"/>
        <rFont val="Calibri"/>
        <family val="2"/>
      </rPr>
      <t>GENNAIO 2012</t>
    </r>
  </si>
  <si>
    <t>Gennaio</t>
  </si>
  <si>
    <t>Febbraio</t>
  </si>
  <si>
    <t>Marzo</t>
  </si>
  <si>
    <t>Aprile</t>
  </si>
  <si>
    <r>
      <t xml:space="preserve">Assenze dei dipendenti comunali (art. 21 Legge 69/2009)                                                                                  del mese di </t>
    </r>
    <r>
      <rPr>
        <sz val="12"/>
        <color indexed="14"/>
        <rFont val="Calibri"/>
        <family val="2"/>
      </rPr>
      <t>MAGGIO 2012</t>
    </r>
  </si>
  <si>
    <r>
      <t xml:space="preserve">Assenze dei dipendenti comunali (art. 21 Legge 69/2009)                                                                                del mese di </t>
    </r>
    <r>
      <rPr>
        <sz val="12"/>
        <color indexed="14"/>
        <rFont val="Calibri"/>
        <family val="2"/>
      </rPr>
      <t>GIUGNO 2012</t>
    </r>
  </si>
  <si>
    <r>
      <t xml:space="preserve">Assenze dei dipendenti comunali (art. 21 Legge 69/2009)                                                                                del mese di </t>
    </r>
    <r>
      <rPr>
        <sz val="12"/>
        <color indexed="14"/>
        <rFont val="Calibri"/>
        <family val="2"/>
      </rPr>
      <t>LUGLIO 2012</t>
    </r>
  </si>
  <si>
    <r>
      <t xml:space="preserve">Assenze dei dipendenti comunali (art. 21 Legge 69/2009)                                                                        del mese di </t>
    </r>
    <r>
      <rPr>
        <sz val="12"/>
        <color indexed="14"/>
        <rFont val="Calibri"/>
        <family val="2"/>
      </rPr>
      <t>AGOSTO 2012</t>
    </r>
  </si>
  <si>
    <t>Maggio</t>
  </si>
  <si>
    <t>Giugno</t>
  </si>
  <si>
    <t>Luglio</t>
  </si>
  <si>
    <t>Agosto</t>
  </si>
  <si>
    <r>
      <t xml:space="preserve">Assenze dei dipendenti comunali (art. 21 Legge 69/2009)                                                                                  del mese di </t>
    </r>
    <r>
      <rPr>
        <sz val="12"/>
        <color indexed="14"/>
        <rFont val="Calibri"/>
        <family val="2"/>
      </rPr>
      <t>SETTEMBRE 2012</t>
    </r>
  </si>
  <si>
    <r>
      <t xml:space="preserve">Assenze dei dipendenti comunali (art. 21 Legge 69/2009)                                                                                del trimestre </t>
    </r>
    <r>
      <rPr>
        <sz val="12"/>
        <color indexed="14"/>
        <rFont val="Calibri"/>
        <family val="2"/>
      </rPr>
      <t>OTTOBRE- DICEMBRE 2012</t>
    </r>
  </si>
  <si>
    <t>Ottobre-dicembre</t>
  </si>
  <si>
    <t>n. dipendenti</t>
  </si>
  <si>
    <t>lavorative</t>
  </si>
  <si>
    <t>non lavorate</t>
  </si>
  <si>
    <t>lavorate</t>
  </si>
  <si>
    <t>tipologia assenza</t>
  </si>
  <si>
    <t>ferie</t>
  </si>
  <si>
    <t>malattia</t>
  </si>
  <si>
    <t>L 104</t>
  </si>
  <si>
    <t>tutela maternità</t>
  </si>
  <si>
    <t>altre assenze retribuite</t>
  </si>
  <si>
    <t xml:space="preserve">sciopero </t>
  </si>
  <si>
    <t>non retribuite</t>
  </si>
  <si>
    <t>totale</t>
  </si>
  <si>
    <t>AREA UNICA COMUNE DI PIAZZOLA SUL BRENTA</t>
  </si>
  <si>
    <t>Valore percentuale</t>
  </si>
  <si>
    <t>Giornate</t>
  </si>
  <si>
    <t>Assenze del primo trimestre 2013 del personale dipendente</t>
  </si>
  <si>
    <t>Assenze del secondo trimestre 2013 del personale dipendente</t>
  </si>
  <si>
    <t>II trimestre 2013</t>
  </si>
  <si>
    <t>Infortunio</t>
  </si>
  <si>
    <t>IV trimestre 2013</t>
  </si>
  <si>
    <t>Assenze del quarto trimestre 2013 del personale dipendente</t>
  </si>
  <si>
    <t>Assenze del primo trimestre 2014 del personale dipendente</t>
  </si>
  <si>
    <t>I trimestre 2014</t>
  </si>
  <si>
    <t>II trimestre 2014</t>
  </si>
  <si>
    <t>Assenze del terzo trimestre 2014 del personale dipendente</t>
  </si>
  <si>
    <t>III trimestre 2014</t>
  </si>
  <si>
    <t>Assenze del secondo trimestre 2014 del personale dipendente</t>
  </si>
  <si>
    <t>Assenze del quarto trimestre 2014 del personale dipendente</t>
  </si>
  <si>
    <t>IV trimestre 2014</t>
  </si>
  <si>
    <t>Assenze del primo trimestre 2015 del personale dipendente</t>
  </si>
  <si>
    <t>I trimestre 2015</t>
  </si>
  <si>
    <t>Assenze del secondo trimestre 2015 del personale dipendente</t>
  </si>
  <si>
    <t>II trimestre 2015</t>
  </si>
  <si>
    <t>Assenze del terzo trimestre 2015 del personale dipendente</t>
  </si>
  <si>
    <t>III trimestre 2015</t>
  </si>
  <si>
    <t>Assenze del quarto trimestre 2015 del personale dipendente</t>
  </si>
  <si>
    <t>IV trimestre 2015</t>
  </si>
  <si>
    <t>Assenze del primo trimestre 2016 del personale dipendente</t>
  </si>
  <si>
    <t>I trimestre 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</si>
</sst>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6">
    <font>
      <sz val="10"/>
      <name val="Arial"/>
      <family val="0"/>
    </font>
    <font>
      <sz val="12"/>
      <name val="Calibri"/>
      <family val="2"/>
    </font>
    <font>
      <sz val="12"/>
      <color indexed="12"/>
      <name val="Calibri"/>
      <family val="2"/>
    </font>
    <font>
      <sz val="12"/>
      <color indexed="13"/>
      <name val="Calibri"/>
      <family val="2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0" fontId="1" fillId="0" borderId="10" xfId="48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2" fontId="10" fillId="38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Tasso di presenza assenza ultimo quadrimestre 2011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125"/>
          <c:w val="0.83575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SEM 2011'!$B$3</c:f>
              <c:strCache>
                <c:ptCount val="1"/>
                <c:pt idx="0">
                  <c:v>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SEM 2011'!$A$4:$A$7</c:f>
              <c:strCache>
                <c:ptCount val="4"/>
                <c:pt idx="0">
                  <c:v>Settembre</c:v>
                </c:pt>
                <c:pt idx="1">
                  <c:v>Ottobre</c:v>
                </c:pt>
                <c:pt idx="2">
                  <c:v>Novembre</c:v>
                </c:pt>
                <c:pt idx="3">
                  <c:v>Dicembre</c:v>
                </c:pt>
              </c:strCache>
            </c:strRef>
          </c:cat>
          <c:val>
            <c:numRef>
              <c:f>'2 SEM 2011'!$B$4:$B$7</c:f>
              <c:numCache>
                <c:ptCount val="4"/>
                <c:pt idx="0">
                  <c:v>24.06</c:v>
                </c:pt>
                <c:pt idx="1">
                  <c:v>20.3</c:v>
                </c:pt>
                <c:pt idx="2">
                  <c:v>17.79</c:v>
                </c:pt>
                <c:pt idx="3">
                  <c:v>41.85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 SEM 2011'!$C$3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SEM 2011'!$A$4:$A$7</c:f>
              <c:strCache>
                <c:ptCount val="4"/>
                <c:pt idx="0">
                  <c:v>Settembre</c:v>
                </c:pt>
                <c:pt idx="1">
                  <c:v>Ottobre</c:v>
                </c:pt>
                <c:pt idx="2">
                  <c:v>Novembre</c:v>
                </c:pt>
                <c:pt idx="3">
                  <c:v>Dicembre</c:v>
                </c:pt>
              </c:strCache>
            </c:strRef>
          </c:cat>
          <c:val>
            <c:numRef>
              <c:f>'2 SEM 2011'!$C$4:$C$7</c:f>
              <c:numCache>
                <c:ptCount val="4"/>
                <c:pt idx="0">
                  <c:v>75.94</c:v>
                </c:pt>
                <c:pt idx="1">
                  <c:v>79.7</c:v>
                </c:pt>
                <c:pt idx="2">
                  <c:v>82.21</c:v>
                </c:pt>
                <c:pt idx="3">
                  <c:v>58.15</c:v>
                </c:pt>
              </c:numCache>
            </c:numRef>
          </c:val>
          <c:shape val="box"/>
        </c:ser>
        <c:shape val="box"/>
        <c:axId val="60360289"/>
        <c:axId val="6371690"/>
      </c:bar3D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35475"/>
          <c:w val="0.1525"/>
          <c:h val="0.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IV trimestre 2013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6325"/>
          <c:w val="0.731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'III trimestre 2013 '!$C$7:$D$7</c:f>
              <c:strCache/>
            </c:strRef>
          </c:cat>
          <c:val>
            <c:numRef>
              <c:f>'III trimestre 2013 '!$C$8:$D$8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'III trimestre 2013 '!$C$7:$D$7</c:f>
              <c:strCache/>
            </c:strRef>
          </c:cat>
          <c:val>
            <c:numRef>
              <c:f>'III trimestre 2013 '!$C$9:$D$9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2"/>
          <c:w val="0.127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 trimestre 2014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6325"/>
          <c:w val="0.731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 trimestre 2014'!$C$7:$D$7</c:f>
              <c:strCache/>
            </c:strRef>
          </c:cat>
          <c:val>
            <c:numRef>
              <c:f>'I trimestre 2014'!$C$8:$D$8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 trimestre 2014'!$C$7:$D$7</c:f>
              <c:strCache/>
            </c:strRef>
          </c:cat>
          <c:val>
            <c:numRef>
              <c:f>'I trimestre 2014'!$C$9:$D$9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2"/>
          <c:w val="0.127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II trimestre 2014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6325"/>
          <c:w val="0.731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 trimestre 2014 '!$C$7:$D$7</c:f>
              <c:strCache/>
            </c:strRef>
          </c:cat>
          <c:val>
            <c:numRef>
              <c:f>'II trimestre 2014 '!$C$8:$D$8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 trimestre 2014 '!$C$7:$D$7</c:f>
              <c:strCache/>
            </c:strRef>
          </c:cat>
          <c:val>
            <c:numRef>
              <c:f>'II trimestre 2014 '!$C$9:$D$9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2"/>
          <c:w val="0.127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III trimestre 2014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6325"/>
          <c:w val="0.731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'III trimestre'!$C$7:$D$7</c:f>
              <c:strCache/>
            </c:strRef>
          </c:cat>
          <c:val>
            <c:numRef>
              <c:f>'III trimestre'!$C$8:$D$8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'III trimestre'!$C$7:$D$7</c:f>
              <c:strCache/>
            </c:strRef>
          </c:cat>
          <c:val>
            <c:numRef>
              <c:f>'III trimestre'!$C$9:$D$9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2"/>
          <c:w val="0.127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III trimestre 2014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6325"/>
          <c:w val="0.731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/>
            </c:strRef>
          </c:cat>
          <c:val>
            <c:numRef>
              <c:f>'IV trimestre'!$C$8:$D$8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/>
            </c:strRef>
          </c:cat>
          <c:val>
            <c:numRef>
              <c:f>'IV trimestre'!$C$9:$D$9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2"/>
          <c:w val="0.127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 trimestre 2015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26325"/>
          <c:w val="0.73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trimestre'!$C$8:$D$8</c:f>
              <c:numCache>
                <c:ptCount val="2"/>
                <c:pt idx="0">
                  <c:v>287</c:v>
                </c:pt>
                <c:pt idx="1">
                  <c:v>2044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trimestre'!$C$9:$D$9</c:f>
              <c:numCache>
                <c:ptCount val="2"/>
                <c:pt idx="0">
                  <c:v>14.8005148005148</c:v>
                </c:pt>
                <c:pt idx="1">
                  <c:v>87.68768768768768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92"/>
          <c:w val="0.1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II trimestre 2015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317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trimestre'!$C$8:$D$8</c:f>
              <c:numCache>
                <c:ptCount val="2"/>
                <c:pt idx="0">
                  <c:v>287</c:v>
                </c:pt>
                <c:pt idx="1">
                  <c:v>2044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trimestre'!$C$9:$D$9</c:f>
              <c:numCache>
                <c:ptCount val="2"/>
                <c:pt idx="0">
                  <c:v>14.8005148005148</c:v>
                </c:pt>
                <c:pt idx="1">
                  <c:v>87.68768768768768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92"/>
          <c:w val="0.125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III trimestre 2015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26325"/>
          <c:w val="0.73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trimestre'!$C$8:$D$8</c:f>
              <c:numCache>
                <c:ptCount val="2"/>
                <c:pt idx="0">
                  <c:v>287</c:v>
                </c:pt>
                <c:pt idx="1">
                  <c:v>2044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trimestre'!$C$9:$D$9</c:f>
              <c:numCache>
                <c:ptCount val="2"/>
                <c:pt idx="0">
                  <c:v>14.8005148005148</c:v>
                </c:pt>
                <c:pt idx="1">
                  <c:v>87.68768768768768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92"/>
          <c:w val="0.1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IV trimestre 2015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26325"/>
          <c:w val="0.7327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trimestre'!$C$8:$D$8</c:f>
              <c:numCache>
                <c:ptCount val="2"/>
                <c:pt idx="0">
                  <c:v>287</c:v>
                </c:pt>
                <c:pt idx="1">
                  <c:v>2044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'IV trimestre'!$C$7:$D$7</c:f>
              <c:strCache>
                <c:ptCount val="2"/>
                <c:pt idx="0">
                  <c:v>non lavorate</c:v>
                </c:pt>
                <c:pt idx="1">
                  <c:v>lavorate</c:v>
                </c:pt>
              </c:strCache>
            </c:strRef>
          </c:cat>
          <c:val>
            <c:numRef>
              <c:f>'IV trimestre'!$C$9:$D$9</c:f>
              <c:numCache>
                <c:ptCount val="2"/>
                <c:pt idx="0">
                  <c:v>14.8005148005148</c:v>
                </c:pt>
                <c:pt idx="1">
                  <c:v>87.68768768768768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492"/>
          <c:w val="0.126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I trimestre 2015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3225"/>
          <c:h val="0.582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 trimestre 2016'!$C$7:$D$7</c:f>
              <c:strCache/>
            </c:strRef>
          </c:cat>
          <c:val>
            <c:numRef>
              <c:f>'I trimestre 2016'!$C$8:$D$8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 trimestre 2016'!$C$7:$D$7</c:f>
              <c:strCache/>
            </c:strRef>
          </c:cat>
          <c:val>
            <c:numRef>
              <c:f>'IV trimestre'!$C$9:$D$9</c:f>
              <c:numCache>
                <c:ptCount val="2"/>
                <c:pt idx="0">
                  <c:v>14.8005148005148</c:v>
                </c:pt>
                <c:pt idx="1">
                  <c:v>87.68768768768768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492"/>
          <c:w val="0.127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Presenze assenze del personale I quadrimestre 2012</a:t>
            </a:r>
          </a:p>
        </c:rich>
      </c:tx>
      <c:layout>
        <c:manualLayout>
          <c:xMode val="factor"/>
          <c:yMode val="factor"/>
          <c:x val="-0.017"/>
          <c:y val="0.003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51"/>
          <c:w val="0.80975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quadrimestre 2012'!$B$4</c:f>
              <c:strCache>
                <c:ptCount val="1"/>
                <c:pt idx="0">
                  <c:v>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quadrimestre 2012'!$A$5:$A$8</c:f>
              <c:strCache>
                <c:ptCount val="4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</c:strCache>
            </c:strRef>
          </c:cat>
          <c:val>
            <c:numRef>
              <c:f>'I quadrimestre 2012'!$B$5:$B$8</c:f>
              <c:numCache>
                <c:ptCount val="4"/>
                <c:pt idx="0">
                  <c:v>41.6</c:v>
                </c:pt>
                <c:pt idx="1">
                  <c:v>21.8</c:v>
                </c:pt>
                <c:pt idx="2">
                  <c:v>21.43</c:v>
                </c:pt>
                <c:pt idx="3">
                  <c:v>34.34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 quadrimestre 2012'!$C$4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quadrimestre 2012'!$A$5:$A$8</c:f>
              <c:strCache>
                <c:ptCount val="4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</c:strCache>
            </c:strRef>
          </c:cat>
          <c:val>
            <c:numRef>
              <c:f>'I quadrimestre 2012'!$C$5:$C$8</c:f>
              <c:numCache>
                <c:ptCount val="4"/>
                <c:pt idx="0">
                  <c:v>58.4</c:v>
                </c:pt>
                <c:pt idx="1">
                  <c:v>78.2</c:v>
                </c:pt>
                <c:pt idx="2">
                  <c:v>78.57</c:v>
                </c:pt>
                <c:pt idx="3">
                  <c:v>65.66</c:v>
                </c:pt>
              </c:numCache>
            </c:numRef>
          </c:val>
          <c:shape val="box"/>
        </c:ser>
        <c:shape val="box"/>
        <c:axId val="57345211"/>
        <c:axId val="46344852"/>
      </c:bar3D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49125"/>
          <c:w val="0.136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Tasso di presenza assenza secondo semestre 2011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565"/>
          <c:w val="0.8087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SEM 2011'!$B$3</c:f>
              <c:strCache>
                <c:ptCount val="1"/>
                <c:pt idx="0">
                  <c:v>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SEM 2011'!$A$4:$A$7</c:f>
              <c:strCache/>
            </c:strRef>
          </c:cat>
          <c:val>
            <c:numRef>
              <c:f>'2 SEM 2011'!$B$4:$B$7</c:f>
              <c:numCache/>
            </c:numRef>
          </c:val>
          <c:shape val="box"/>
        </c:ser>
        <c:ser>
          <c:idx val="1"/>
          <c:order val="1"/>
          <c:tx>
            <c:strRef>
              <c:f>'2 SEM 2011'!$C$3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SEM 2011'!$A$4:$A$7</c:f>
              <c:strCache/>
            </c:strRef>
          </c:cat>
          <c:val>
            <c:numRef>
              <c:f>'2 SEM 2011'!$C$4:$C$7</c:f>
              <c:numCache/>
            </c:numRef>
          </c:val>
          <c:shape val="box"/>
        </c:ser>
        <c:shape val="box"/>
        <c:axId val="14450485"/>
        <c:axId val="62945502"/>
      </c:bar3D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48475"/>
          <c:w val="0.1372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Presenze assenze del personale I quadrimestre 2012</a:t>
            </a:r>
          </a:p>
        </c:rich>
      </c:tx>
      <c:layout>
        <c:manualLayout>
          <c:xMode val="factor"/>
          <c:yMode val="factor"/>
          <c:x val="-0.01225"/>
          <c:y val="0.0032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4525"/>
          <c:w val="0.818"/>
          <c:h val="0.8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quadrimestre 2012'!$B$4</c:f>
              <c:strCache>
                <c:ptCount val="1"/>
                <c:pt idx="0">
                  <c:v>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quadrimestre 2012'!$A$5:$A$8</c:f>
              <c:strCache/>
            </c:strRef>
          </c:cat>
          <c:val>
            <c:numRef>
              <c:f>'I quadrimestre 2012'!$B$5:$B$8</c:f>
              <c:numCache/>
            </c:numRef>
          </c:val>
          <c:shape val="box"/>
        </c:ser>
        <c:ser>
          <c:idx val="1"/>
          <c:order val="1"/>
          <c:tx>
            <c:strRef>
              <c:f>'I quadrimestre 2012'!$C$4</c:f>
              <c:strCache>
                <c:ptCount val="1"/>
                <c:pt idx="0">
                  <c:v>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quadrimestre 2012'!$A$5:$A$8</c:f>
              <c:strCache/>
            </c:strRef>
          </c:cat>
          <c:val>
            <c:numRef>
              <c:f>'I quadrimestre 2012'!$C$5:$C$8</c:f>
              <c:numCache/>
            </c:numRef>
          </c:val>
          <c:shape val="box"/>
        </c:ser>
        <c:shape val="box"/>
        <c:axId val="29638607"/>
        <c:axId val="65420872"/>
      </c:bar3D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49525"/>
          <c:w val="0.131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Tasso di presenza/assenza II quadrimestre 2012</a:t>
            </a:r>
          </a:p>
        </c:rich>
      </c:tx>
      <c:layout>
        <c:manualLayout>
          <c:xMode val="factor"/>
          <c:yMode val="factor"/>
          <c:x val="-0.0165"/>
          <c:y val="0.0077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175"/>
          <c:w val="0.8095"/>
          <c:h val="0.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quadrimestre 2012'!$B$3:$B$4</c:f>
              <c:strCache>
                <c:ptCount val="1"/>
                <c:pt idx="0">
                  <c:v>% 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 quadrimestre 2012'!$A$5:$A$8</c:f>
              <c:strCache/>
            </c:strRef>
          </c:cat>
          <c:val>
            <c:numRef>
              <c:f>'II quadrimestre 2012'!$B$5:$B$8</c:f>
              <c:numCache/>
            </c:numRef>
          </c:val>
          <c:shape val="box"/>
        </c:ser>
        <c:ser>
          <c:idx val="1"/>
          <c:order val="1"/>
          <c:tx>
            <c:strRef>
              <c:f>'II quadrimestre 2012'!$C$3:$C$4</c:f>
              <c:strCache>
                <c:ptCount val="1"/>
                <c:pt idx="0">
                  <c:v>% 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 quadrimestre 2012'!$A$5:$A$8</c:f>
              <c:strCache/>
            </c:strRef>
          </c:cat>
          <c:val>
            <c:numRef>
              <c:f>'II quadrimestre 2012'!$C$5:$C$8</c:f>
              <c:numCache/>
            </c:numRef>
          </c:val>
          <c:shape val="box"/>
        </c:ser>
        <c:shape val="box"/>
        <c:axId val="51916937"/>
        <c:axId val="64599250"/>
      </c:bar3D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"/>
          <c:y val="0.5025"/>
          <c:w val="0.149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Tasso di presenza/assenza II quadrimestre 2012</a:t>
            </a:r>
          </a:p>
        </c:rich>
      </c:tx>
      <c:layout>
        <c:manualLayout>
          <c:xMode val="factor"/>
          <c:yMode val="factor"/>
          <c:x val="-0.0355"/>
          <c:y val="0.008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725"/>
          <c:w val="0.8095"/>
          <c:h val="0.7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quadrimestre 2012'!$B$3:$B$4</c:f>
              <c:strCache>
                <c:ptCount val="1"/>
                <c:pt idx="0">
                  <c:v>% 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 quadrimestre 2012'!$A$5:$A$8</c:f>
              <c:strCache>
                <c:ptCount val="4"/>
                <c:pt idx="0">
                  <c:v>Maggio</c:v>
                </c:pt>
                <c:pt idx="1">
                  <c:v>Giugno</c:v>
                </c:pt>
                <c:pt idx="2">
                  <c:v>Luglio</c:v>
                </c:pt>
                <c:pt idx="3">
                  <c:v>Agosto</c:v>
                </c:pt>
              </c:strCache>
            </c:strRef>
          </c:cat>
          <c:val>
            <c:numRef>
              <c:f>'II quadrimestre 2012'!$B$5:$B$8</c:f>
              <c:numCache>
                <c:ptCount val="4"/>
                <c:pt idx="0">
                  <c:v>17.16</c:v>
                </c:pt>
                <c:pt idx="1">
                  <c:v>22.06</c:v>
                </c:pt>
                <c:pt idx="2">
                  <c:v>32.42</c:v>
                </c:pt>
                <c:pt idx="3">
                  <c:v>24.88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'II quadrimestre 2012'!$C$3:$C$4</c:f>
              <c:strCache>
                <c:ptCount val="1"/>
                <c:pt idx="0">
                  <c:v>% 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 quadrimestre 2012'!$A$5:$A$8</c:f>
              <c:strCache>
                <c:ptCount val="4"/>
                <c:pt idx="0">
                  <c:v>Maggio</c:v>
                </c:pt>
                <c:pt idx="1">
                  <c:v>Giugno</c:v>
                </c:pt>
                <c:pt idx="2">
                  <c:v>Luglio</c:v>
                </c:pt>
                <c:pt idx="3">
                  <c:v>Agosto</c:v>
                </c:pt>
              </c:strCache>
            </c:strRef>
          </c:cat>
          <c:val>
            <c:numRef>
              <c:f>'II quadrimestre 2012'!$C$5:$C$8</c:f>
              <c:numCache>
                <c:ptCount val="4"/>
                <c:pt idx="0">
                  <c:v>82.84</c:v>
                </c:pt>
                <c:pt idx="1">
                  <c:v>77.94</c:v>
                </c:pt>
                <c:pt idx="2">
                  <c:v>67.58</c:v>
                </c:pt>
                <c:pt idx="3">
                  <c:v>75.12</c:v>
                </c:pt>
              </c:numCache>
            </c:numRef>
          </c:val>
          <c:shape val="box"/>
        </c:ser>
        <c:shape val="box"/>
        <c:axId val="44522339"/>
        <c:axId val="65156732"/>
      </c:bar3D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5"/>
          <c:y val="0.48275"/>
          <c:w val="0.144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ultimo quadrimestre 2012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6"/>
          <c:w val="0.8315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'Set-Dicembre 2012'!$M$13:$M$14</c:f>
              <c:strCache>
                <c:ptCount val="1"/>
                <c:pt idx="0">
                  <c:v>% Assenze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'Set-Dicembre 2012'!$L$15:$L$16</c:f>
              <c:strCache/>
            </c:strRef>
          </c:cat>
          <c:val>
            <c:numRef>
              <c:f>'Set-Dicembre 2012'!$M$15:$M$16</c:f>
              <c:numCache/>
            </c:numRef>
          </c:val>
          <c:shape val="box"/>
        </c:ser>
        <c:ser>
          <c:idx val="1"/>
          <c:order val="1"/>
          <c:tx>
            <c:strRef>
              <c:f>'Set-Dicembre 2012'!$N$13:$N$14</c:f>
              <c:strCache>
                <c:ptCount val="1"/>
                <c:pt idx="0">
                  <c:v>% Presenze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'Set-Dicembre 2012'!$L$15:$L$16</c:f>
              <c:strCache/>
            </c:strRef>
          </c:cat>
          <c:val>
            <c:numRef>
              <c:f>'Set-Dicembre 2012'!$N$15:$N$16</c:f>
              <c:numCache/>
            </c:numRef>
          </c:val>
          <c:shape val="box"/>
        </c:ser>
        <c:shape val="box"/>
        <c:axId val="49539677"/>
        <c:axId val="43203910"/>
      </c:bar3D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9875"/>
          <c:w val="0.126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del primo trimestre 2013 del personale dipendente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95"/>
          <c:w val="0.73075"/>
          <c:h val="0.72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 trimestre 2013'!$B$5:$D$5</c:f>
              <c:strCache/>
            </c:strRef>
          </c:cat>
          <c:val>
            <c:numRef>
              <c:f>'I trimestre 2013'!$B$6:$D$6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 trimestre 2013'!$B$5:$D$5</c:f>
              <c:strCache/>
            </c:strRef>
          </c:cat>
          <c:val>
            <c:numRef>
              <c:f>'I trimestre 2013'!$C$7:$D$7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459"/>
          <c:w val="0.108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Assenze del secondo trimestre 2013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09"/>
          <c:w val="0.75175"/>
          <c:h val="0.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 trimestre 2013'!$B$7:$D$7</c:f>
              <c:strCache/>
            </c:strRef>
          </c:cat>
          <c:val>
            <c:numRef>
              <c:f>'II trimestre 2013'!$B$8:$D$8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'II trimestre 2013'!$B$7:$D$7</c:f>
              <c:strCache/>
            </c:strRef>
          </c:cat>
          <c:val>
            <c:numRef>
              <c:f>'II trimestre 2013'!$C$9:$D$9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25"/>
          <c:y val="0.45975"/>
          <c:w val="0.109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6</xdr:col>
      <xdr:colOff>857250</xdr:colOff>
      <xdr:row>50</xdr:row>
      <xdr:rowOff>66675</xdr:rowOff>
    </xdr:to>
    <xdr:graphicFrame>
      <xdr:nvGraphicFramePr>
        <xdr:cNvPr id="1" name="Grafico 1"/>
        <xdr:cNvGraphicFramePr/>
      </xdr:nvGraphicFramePr>
      <xdr:xfrm>
        <a:off x="0" y="7258050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11</xdr:row>
      <xdr:rowOff>66675</xdr:rowOff>
    </xdr:from>
    <xdr:to>
      <xdr:col>10</xdr:col>
      <xdr:colOff>419100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743075" y="2876550"/>
        <a:ext cx="6010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11</xdr:row>
      <xdr:rowOff>66675</xdr:rowOff>
    </xdr:from>
    <xdr:to>
      <xdr:col>9</xdr:col>
      <xdr:colOff>790575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266825" y="2876550"/>
        <a:ext cx="6010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11</xdr:row>
      <xdr:rowOff>66675</xdr:rowOff>
    </xdr:from>
    <xdr:to>
      <xdr:col>9</xdr:col>
      <xdr:colOff>790575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266825" y="2886075"/>
        <a:ext cx="6010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11</xdr:row>
      <xdr:rowOff>66675</xdr:rowOff>
    </xdr:from>
    <xdr:to>
      <xdr:col>9</xdr:col>
      <xdr:colOff>790575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266825" y="2886075"/>
        <a:ext cx="6010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11</xdr:row>
      <xdr:rowOff>66675</xdr:rowOff>
    </xdr:from>
    <xdr:to>
      <xdr:col>9</xdr:col>
      <xdr:colOff>790575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266825" y="2886075"/>
        <a:ext cx="6010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66675</xdr:rowOff>
    </xdr:from>
    <xdr:to>
      <xdr:col>10</xdr:col>
      <xdr:colOff>0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428750" y="2752725"/>
        <a:ext cx="55721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85725</xdr:rowOff>
    </xdr:from>
    <xdr:to>
      <xdr:col>10</xdr:col>
      <xdr:colOff>28575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1362075" y="2771775"/>
        <a:ext cx="5762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66675</xdr:rowOff>
    </xdr:from>
    <xdr:to>
      <xdr:col>10</xdr:col>
      <xdr:colOff>0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371600" y="2752725"/>
        <a:ext cx="54959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66675</xdr:rowOff>
    </xdr:from>
    <xdr:to>
      <xdr:col>10</xdr:col>
      <xdr:colOff>0</xdr:colOff>
      <xdr:row>30</xdr:row>
      <xdr:rowOff>38100</xdr:rowOff>
    </xdr:to>
    <xdr:graphicFrame>
      <xdr:nvGraphicFramePr>
        <xdr:cNvPr id="1" name="Grafico 1"/>
        <xdr:cNvGraphicFramePr/>
      </xdr:nvGraphicFramePr>
      <xdr:xfrm>
        <a:off x="1400175" y="2752725"/>
        <a:ext cx="5457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133350</xdr:rowOff>
    </xdr:from>
    <xdr:to>
      <xdr:col>10</xdr:col>
      <xdr:colOff>19050</xdr:colOff>
      <xdr:row>30</xdr:row>
      <xdr:rowOff>104775</xdr:rowOff>
    </xdr:to>
    <xdr:graphicFrame>
      <xdr:nvGraphicFramePr>
        <xdr:cNvPr id="1" name="Grafico 1"/>
        <xdr:cNvGraphicFramePr/>
      </xdr:nvGraphicFramePr>
      <xdr:xfrm>
        <a:off x="1371600" y="3200400"/>
        <a:ext cx="5705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123825</xdr:colOff>
      <xdr:row>44</xdr:row>
      <xdr:rowOff>47625</xdr:rowOff>
    </xdr:to>
    <xdr:graphicFrame>
      <xdr:nvGraphicFramePr>
        <xdr:cNvPr id="1" name="Grafico 1"/>
        <xdr:cNvGraphicFramePr/>
      </xdr:nvGraphicFramePr>
      <xdr:xfrm>
        <a:off x="0" y="7143750"/>
        <a:ext cx="45529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152400</xdr:rowOff>
    </xdr:from>
    <xdr:to>
      <xdr:col>7</xdr:col>
      <xdr:colOff>419100</xdr:colOff>
      <xdr:row>24</xdr:row>
      <xdr:rowOff>142875</xdr:rowOff>
    </xdr:to>
    <xdr:graphicFrame>
      <xdr:nvGraphicFramePr>
        <xdr:cNvPr id="1" name="Grafico 1"/>
        <xdr:cNvGraphicFramePr/>
      </xdr:nvGraphicFramePr>
      <xdr:xfrm>
        <a:off x="161925" y="1447800"/>
        <a:ext cx="4524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76200</xdr:rowOff>
    </xdr:from>
    <xdr:to>
      <xdr:col>8</xdr:col>
      <xdr:colOff>9525</xdr:colOff>
      <xdr:row>28</xdr:row>
      <xdr:rowOff>104775</xdr:rowOff>
    </xdr:to>
    <xdr:graphicFrame>
      <xdr:nvGraphicFramePr>
        <xdr:cNvPr id="1" name="Grafico 1"/>
        <xdr:cNvGraphicFramePr/>
      </xdr:nvGraphicFramePr>
      <xdr:xfrm>
        <a:off x="142875" y="1533525"/>
        <a:ext cx="4743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114300</xdr:rowOff>
    </xdr:from>
    <xdr:to>
      <xdr:col>14</xdr:col>
      <xdr:colOff>295275</xdr:colOff>
      <xdr:row>35</xdr:row>
      <xdr:rowOff>9525</xdr:rowOff>
    </xdr:to>
    <xdr:graphicFrame>
      <xdr:nvGraphicFramePr>
        <xdr:cNvPr id="1" name="Grafico 1"/>
        <xdr:cNvGraphicFramePr/>
      </xdr:nvGraphicFramePr>
      <xdr:xfrm>
        <a:off x="2943225" y="189547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</xdr:row>
      <xdr:rowOff>0</xdr:rowOff>
    </xdr:from>
    <xdr:to>
      <xdr:col>6</xdr:col>
      <xdr:colOff>361950</xdr:colOff>
      <xdr:row>43</xdr:row>
      <xdr:rowOff>28575</xdr:rowOff>
    </xdr:to>
    <xdr:graphicFrame>
      <xdr:nvGraphicFramePr>
        <xdr:cNvPr id="1" name="Grafico 4"/>
        <xdr:cNvGraphicFramePr/>
      </xdr:nvGraphicFramePr>
      <xdr:xfrm>
        <a:off x="219075" y="7467600"/>
        <a:ext cx="5181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76200</xdr:rowOff>
    </xdr:from>
    <xdr:to>
      <xdr:col>6</xdr:col>
      <xdr:colOff>904875</xdr:colOff>
      <xdr:row>37</xdr:row>
      <xdr:rowOff>133350</xdr:rowOff>
    </xdr:to>
    <xdr:graphicFrame>
      <xdr:nvGraphicFramePr>
        <xdr:cNvPr id="1" name="Grafico 4"/>
        <xdr:cNvGraphicFramePr/>
      </xdr:nvGraphicFramePr>
      <xdr:xfrm>
        <a:off x="76200" y="3600450"/>
        <a:ext cx="5867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10</xdr:row>
      <xdr:rowOff>133350</xdr:rowOff>
    </xdr:from>
    <xdr:to>
      <xdr:col>10</xdr:col>
      <xdr:colOff>333375</xdr:colOff>
      <xdr:row>28</xdr:row>
      <xdr:rowOff>85725</xdr:rowOff>
    </xdr:to>
    <xdr:graphicFrame>
      <xdr:nvGraphicFramePr>
        <xdr:cNvPr id="1" name="Grafico 3"/>
        <xdr:cNvGraphicFramePr/>
      </xdr:nvGraphicFramePr>
      <xdr:xfrm>
        <a:off x="1047750" y="2647950"/>
        <a:ext cx="70199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</xdr:row>
      <xdr:rowOff>152400</xdr:rowOff>
    </xdr:from>
    <xdr:to>
      <xdr:col>10</xdr:col>
      <xdr:colOff>219075</xdr:colOff>
      <xdr:row>30</xdr:row>
      <xdr:rowOff>123825</xdr:rowOff>
    </xdr:to>
    <xdr:graphicFrame>
      <xdr:nvGraphicFramePr>
        <xdr:cNvPr id="1" name="Grafico 2"/>
        <xdr:cNvGraphicFramePr/>
      </xdr:nvGraphicFramePr>
      <xdr:xfrm>
        <a:off x="1000125" y="2962275"/>
        <a:ext cx="6953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5" spans="1:8" ht="30.75" customHeight="1">
      <c r="A5" s="26" t="s">
        <v>7</v>
      </c>
      <c r="B5" s="27"/>
      <c r="C5" s="27"/>
      <c r="D5" s="27"/>
      <c r="E5" s="27"/>
      <c r="F5" s="27"/>
      <c r="G5" s="28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8" spans="1:7" s="2" customFormat="1" ht="47.25">
      <c r="A8" s="4"/>
      <c r="B8" s="5" t="s">
        <v>1</v>
      </c>
      <c r="C8" s="5" t="s">
        <v>2</v>
      </c>
      <c r="D8" s="5" t="s">
        <v>0</v>
      </c>
      <c r="E8" s="5" t="s">
        <v>3</v>
      </c>
      <c r="F8" s="5" t="s">
        <v>4</v>
      </c>
      <c r="G8" s="5" t="s">
        <v>5</v>
      </c>
    </row>
    <row r="9" spans="1:7" s="2" customFormat="1" ht="15.75">
      <c r="A9" s="6" t="s">
        <v>6</v>
      </c>
      <c r="B9" s="6">
        <f>21*37</f>
        <v>777</v>
      </c>
      <c r="C9" s="6">
        <f>91+27</f>
        <v>118</v>
      </c>
      <c r="D9" s="6">
        <f>B9-C9</f>
        <v>659</v>
      </c>
      <c r="E9" s="7">
        <f>118/777</f>
        <v>0.15186615186615188</v>
      </c>
      <c r="F9" s="7">
        <f>659/777</f>
        <v>0.8481338481338482</v>
      </c>
      <c r="G9" s="6">
        <v>37</v>
      </c>
    </row>
    <row r="10" s="3" customFormat="1" ht="15.75"/>
  </sheetData>
  <sheetProtection/>
  <mergeCells count="1"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3" sqref="A3:C8"/>
    </sheetView>
  </sheetViews>
  <sheetFormatPr defaultColWidth="9.140625" defaultRowHeight="12.75"/>
  <sheetData>
    <row r="3" spans="2:3" ht="12.75">
      <c r="B3" s="29" t="s">
        <v>18</v>
      </c>
      <c r="C3" s="29"/>
    </row>
    <row r="4" spans="2:3" ht="12.75">
      <c r="B4" t="s">
        <v>14</v>
      </c>
      <c r="C4" t="s">
        <v>13</v>
      </c>
    </row>
    <row r="5" spans="1:3" ht="12.75">
      <c r="A5" t="s">
        <v>35</v>
      </c>
      <c r="B5">
        <v>17.16</v>
      </c>
      <c r="C5">
        <v>82.84</v>
      </c>
    </row>
    <row r="6" spans="1:3" ht="12.75">
      <c r="A6" t="s">
        <v>36</v>
      </c>
      <c r="B6">
        <v>22.06</v>
      </c>
      <c r="C6">
        <v>77.94</v>
      </c>
    </row>
    <row r="7" spans="1:3" ht="12.75">
      <c r="A7" t="s">
        <v>37</v>
      </c>
      <c r="B7">
        <v>32.42</v>
      </c>
      <c r="C7">
        <v>67.58</v>
      </c>
    </row>
    <row r="8" spans="1:3" ht="12.75">
      <c r="A8" t="s">
        <v>38</v>
      </c>
      <c r="B8">
        <v>24.88</v>
      </c>
      <c r="C8">
        <v>75.12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L39" sqref="L39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1" spans="1:8" ht="30.75" customHeight="1">
      <c r="A1" s="26" t="s">
        <v>31</v>
      </c>
      <c r="B1" s="27"/>
      <c r="C1" s="27"/>
      <c r="D1" s="27"/>
      <c r="E1" s="27"/>
      <c r="F1" s="27"/>
      <c r="G1" s="28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4" spans="1:7" s="2" customFormat="1" ht="47.25">
      <c r="A4" s="4"/>
      <c r="B4" s="5" t="s">
        <v>1</v>
      </c>
      <c r="C4" s="5" t="s">
        <v>2</v>
      </c>
      <c r="D4" s="5" t="s">
        <v>0</v>
      </c>
      <c r="E4" s="5" t="s">
        <v>3</v>
      </c>
      <c r="F4" s="5" t="s">
        <v>4</v>
      </c>
      <c r="G4" s="5" t="s">
        <v>5</v>
      </c>
    </row>
    <row r="5" spans="1:7" s="2" customFormat="1" ht="15.75">
      <c r="A5" s="6" t="s">
        <v>6</v>
      </c>
      <c r="B5" s="6">
        <f>23*38</f>
        <v>874</v>
      </c>
      <c r="C5" s="6">
        <v>150</v>
      </c>
      <c r="D5" s="6">
        <f>B5-C5</f>
        <v>724</v>
      </c>
      <c r="E5" s="7">
        <f>C5/B5</f>
        <v>0.17162471395881007</v>
      </c>
      <c r="F5" s="7">
        <f>D5/B5</f>
        <v>0.8283752860411899</v>
      </c>
      <c r="G5" s="8">
        <v>38</v>
      </c>
    </row>
    <row r="6" s="3" customFormat="1" ht="15.75"/>
    <row r="8" spans="1:7" ht="28.5" customHeight="1">
      <c r="A8" s="26" t="s">
        <v>32</v>
      </c>
      <c r="B8" s="27"/>
      <c r="C8" s="27"/>
      <c r="D8" s="27"/>
      <c r="E8" s="27"/>
      <c r="F8" s="27"/>
      <c r="G8" s="28"/>
    </row>
    <row r="9" spans="1:7" ht="12.75">
      <c r="A9" s="1"/>
      <c r="B9" s="1"/>
      <c r="C9" s="1"/>
      <c r="D9" s="1"/>
      <c r="E9" s="1"/>
      <c r="F9" s="1"/>
      <c r="G9" s="1"/>
    </row>
    <row r="11" spans="1:7" ht="47.25">
      <c r="A11" s="4"/>
      <c r="B11" s="5" t="s">
        <v>1</v>
      </c>
      <c r="C11" s="5" t="s">
        <v>2</v>
      </c>
      <c r="D11" s="5" t="s">
        <v>0</v>
      </c>
      <c r="E11" s="5" t="s">
        <v>3</v>
      </c>
      <c r="F11" s="5" t="s">
        <v>4</v>
      </c>
      <c r="G11" s="5" t="s">
        <v>5</v>
      </c>
    </row>
    <row r="12" spans="1:7" ht="15.75">
      <c r="A12" s="6" t="s">
        <v>6</v>
      </c>
      <c r="B12" s="6">
        <f>21*38</f>
        <v>798</v>
      </c>
      <c r="C12" s="6">
        <v>176</v>
      </c>
      <c r="D12" s="6">
        <f>B12-C12</f>
        <v>622</v>
      </c>
      <c r="E12" s="7">
        <f>C12/B12</f>
        <v>0.22055137844611528</v>
      </c>
      <c r="F12" s="7">
        <f>D12/B12</f>
        <v>0.7794486215538847</v>
      </c>
      <c r="G12" s="8">
        <v>38</v>
      </c>
    </row>
    <row r="15" spans="1:7" ht="28.5" customHeight="1">
      <c r="A15" s="26" t="s">
        <v>33</v>
      </c>
      <c r="B15" s="27"/>
      <c r="C15" s="27"/>
      <c r="D15" s="27"/>
      <c r="E15" s="27"/>
      <c r="F15" s="27"/>
      <c r="G15" s="28"/>
    </row>
    <row r="16" spans="1:7" ht="12.75">
      <c r="A16" s="1"/>
      <c r="B16" s="1"/>
      <c r="C16" s="1"/>
      <c r="D16" s="1"/>
      <c r="E16" s="1"/>
      <c r="F16" s="1"/>
      <c r="G16" s="1"/>
    </row>
    <row r="18" spans="1:7" ht="47.25">
      <c r="A18" s="4"/>
      <c r="B18" s="5" t="s">
        <v>1</v>
      </c>
      <c r="C18" s="5" t="s">
        <v>2</v>
      </c>
      <c r="D18" s="5" t="s">
        <v>0</v>
      </c>
      <c r="E18" s="5" t="s">
        <v>3</v>
      </c>
      <c r="F18" s="5" t="s">
        <v>4</v>
      </c>
      <c r="G18" s="5" t="s">
        <v>5</v>
      </c>
    </row>
    <row r="19" spans="1:7" ht="15.75">
      <c r="A19" s="6" t="s">
        <v>6</v>
      </c>
      <c r="B19" s="6">
        <f>22*38</f>
        <v>836</v>
      </c>
      <c r="C19" s="6">
        <v>271</v>
      </c>
      <c r="D19" s="6">
        <f>B19-C19</f>
        <v>565</v>
      </c>
      <c r="E19" s="7">
        <f>C19/B19</f>
        <v>0.3241626794258373</v>
      </c>
      <c r="F19" s="7">
        <f>D19/B19</f>
        <v>0.6758373205741627</v>
      </c>
      <c r="G19" s="8">
        <v>38</v>
      </c>
    </row>
    <row r="22" spans="1:7" ht="28.5" customHeight="1">
      <c r="A22" s="26" t="s">
        <v>34</v>
      </c>
      <c r="B22" s="27"/>
      <c r="C22" s="27"/>
      <c r="D22" s="27"/>
      <c r="E22" s="27"/>
      <c r="F22" s="27"/>
      <c r="G22" s="28"/>
    </row>
    <row r="23" spans="1:7" ht="12.75">
      <c r="A23" s="1"/>
      <c r="B23" s="1"/>
      <c r="C23" s="1"/>
      <c r="D23" s="1"/>
      <c r="E23" s="1"/>
      <c r="F23" s="1"/>
      <c r="G23" s="1"/>
    </row>
    <row r="25" spans="1:7" ht="47.25">
      <c r="A25" s="4"/>
      <c r="B25" s="5" t="s">
        <v>1</v>
      </c>
      <c r="C25" s="5" t="s">
        <v>2</v>
      </c>
      <c r="D25" s="5" t="s">
        <v>0</v>
      </c>
      <c r="E25" s="5" t="s">
        <v>3</v>
      </c>
      <c r="F25" s="5" t="s">
        <v>4</v>
      </c>
      <c r="G25" s="5" t="s">
        <v>5</v>
      </c>
    </row>
    <row r="26" spans="1:7" ht="15.75">
      <c r="A26" s="6" t="s">
        <v>6</v>
      </c>
      <c r="B26" s="6">
        <f>22*38</f>
        <v>836</v>
      </c>
      <c r="C26" s="6">
        <v>208</v>
      </c>
      <c r="D26" s="6">
        <f>B26-C26</f>
        <v>628</v>
      </c>
      <c r="E26" s="7">
        <f>C26/B26</f>
        <v>0.24880382775119617</v>
      </c>
      <c r="F26" s="7">
        <f>D26/B26</f>
        <v>0.7511961722488039</v>
      </c>
      <c r="G26" s="8">
        <v>38</v>
      </c>
    </row>
  </sheetData>
  <sheetProtection/>
  <mergeCells count="4">
    <mergeCell ref="A1:G1"/>
    <mergeCell ref="A8:G8"/>
    <mergeCell ref="A15:G15"/>
    <mergeCell ref="A22: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  <col min="12" max="12" width="15.421875" style="0" bestFit="1" customWidth="1"/>
  </cols>
  <sheetData>
    <row r="1" spans="1:8" ht="30.75" customHeight="1">
      <c r="A1" s="26" t="s">
        <v>39</v>
      </c>
      <c r="B1" s="27"/>
      <c r="C1" s="27"/>
      <c r="D1" s="27"/>
      <c r="E1" s="27"/>
      <c r="F1" s="27"/>
      <c r="G1" s="28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4" spans="1:7" s="2" customFormat="1" ht="47.25">
      <c r="A4" s="4"/>
      <c r="B4" s="5" t="s">
        <v>1</v>
      </c>
      <c r="C4" s="5" t="s">
        <v>2</v>
      </c>
      <c r="D4" s="5" t="s">
        <v>0</v>
      </c>
      <c r="E4" s="5" t="s">
        <v>3</v>
      </c>
      <c r="F4" s="5" t="s">
        <v>4</v>
      </c>
      <c r="G4" s="5" t="s">
        <v>5</v>
      </c>
    </row>
    <row r="5" spans="1:7" s="2" customFormat="1" ht="15.75">
      <c r="A5" s="6" t="s">
        <v>6</v>
      </c>
      <c r="B5" s="6">
        <f>21*38</f>
        <v>798</v>
      </c>
      <c r="C5" s="6">
        <v>84</v>
      </c>
      <c r="D5" s="6">
        <f>B5-C5</f>
        <v>714</v>
      </c>
      <c r="E5" s="7">
        <f>C5/B5</f>
        <v>0.10526315789473684</v>
      </c>
      <c r="F5" s="7">
        <f>D5/B5</f>
        <v>0.8947368421052632</v>
      </c>
      <c r="G5" s="8">
        <v>37</v>
      </c>
    </row>
    <row r="6" s="3" customFormat="1" ht="15.75"/>
    <row r="8" spans="1:7" ht="28.5" customHeight="1">
      <c r="A8" s="26" t="s">
        <v>40</v>
      </c>
      <c r="B8" s="27"/>
      <c r="C8" s="27"/>
      <c r="D8" s="27"/>
      <c r="E8" s="27"/>
      <c r="F8" s="27"/>
      <c r="G8" s="28"/>
    </row>
    <row r="9" spans="1:7" ht="12.75">
      <c r="A9" s="1"/>
      <c r="B9" s="1"/>
      <c r="C9" s="1"/>
      <c r="D9" s="1"/>
      <c r="E9" s="1"/>
      <c r="F9" s="1"/>
      <c r="G9" s="1"/>
    </row>
    <row r="11" spans="1:7" ht="47.25">
      <c r="A11" s="4"/>
      <c r="B11" s="5" t="s">
        <v>1</v>
      </c>
      <c r="C11" s="5" t="s">
        <v>2</v>
      </c>
      <c r="D11" s="5" t="s">
        <v>0</v>
      </c>
      <c r="E11" s="5" t="s">
        <v>3</v>
      </c>
      <c r="F11" s="5" t="s">
        <v>4</v>
      </c>
      <c r="G11" s="5" t="s">
        <v>5</v>
      </c>
    </row>
    <row r="12" spans="1:7" ht="15.75">
      <c r="A12" s="6" t="s">
        <v>6</v>
      </c>
      <c r="B12" s="6">
        <f>65*38</f>
        <v>2470</v>
      </c>
      <c r="C12" s="6">
        <v>264</v>
      </c>
      <c r="D12" s="6">
        <f>B12-C12</f>
        <v>2206</v>
      </c>
      <c r="E12" s="7">
        <f>C12/B12</f>
        <v>0.10688259109311742</v>
      </c>
      <c r="F12" s="7">
        <f>D12/B12</f>
        <v>0.8931174089068826</v>
      </c>
      <c r="G12" s="8">
        <v>38</v>
      </c>
    </row>
    <row r="13" spans="13:14" ht="12.75">
      <c r="M13" s="29" t="s">
        <v>18</v>
      </c>
      <c r="N13" s="29"/>
    </row>
    <row r="14" spans="13:14" ht="12.75">
      <c r="M14" t="s">
        <v>14</v>
      </c>
      <c r="N14" t="s">
        <v>13</v>
      </c>
    </row>
    <row r="15" spans="12:14" ht="12.75">
      <c r="L15" t="s">
        <v>12</v>
      </c>
      <c r="M15">
        <v>10.53</v>
      </c>
      <c r="N15">
        <v>89.47</v>
      </c>
    </row>
    <row r="16" spans="12:14" ht="12.75">
      <c r="L16" t="s">
        <v>41</v>
      </c>
      <c r="M16">
        <v>10.69</v>
      </c>
      <c r="N16">
        <v>89.31</v>
      </c>
    </row>
  </sheetData>
  <sheetProtection/>
  <mergeCells count="3">
    <mergeCell ref="M13:N13"/>
    <mergeCell ref="A1:G1"/>
    <mergeCell ref="A8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4">
      <selection activeCell="K40" sqref="K39:K40"/>
    </sheetView>
  </sheetViews>
  <sheetFormatPr defaultColWidth="9.140625" defaultRowHeight="12.75"/>
  <cols>
    <col min="1" max="1" width="9.28125" style="0" customWidth="1"/>
    <col min="2" max="2" width="14.57421875" style="0" bestFit="1" customWidth="1"/>
    <col min="3" max="3" width="18.8515625" style="0" customWidth="1"/>
    <col min="6" max="6" width="13.7109375" style="0" customWidth="1"/>
    <col min="8" max="8" width="10.28125" style="0" customWidth="1"/>
    <col min="9" max="9" width="12.7109375" style="0" customWidth="1"/>
    <col min="11" max="11" width="15.421875" style="0" bestFit="1" customWidth="1"/>
  </cols>
  <sheetData>
    <row r="1" spans="1:12" s="9" customFormat="1" ht="18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10" customFormat="1" ht="18.75">
      <c r="A3" s="31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3" customFormat="1" ht="18.75">
      <c r="A4" s="12"/>
      <c r="B4" s="30" t="s">
        <v>57</v>
      </c>
      <c r="C4" s="30"/>
      <c r="D4" s="30"/>
      <c r="E4" s="35" t="s">
        <v>46</v>
      </c>
      <c r="F4" s="36"/>
      <c r="G4" s="36"/>
      <c r="H4" s="36"/>
      <c r="I4" s="36"/>
      <c r="J4" s="36"/>
      <c r="K4" s="36"/>
      <c r="L4" s="37"/>
    </row>
    <row r="5" spans="1:12" s="16" customFormat="1" ht="55.5" customHeight="1">
      <c r="A5" s="17" t="s">
        <v>42</v>
      </c>
      <c r="B5" s="18" t="s">
        <v>43</v>
      </c>
      <c r="C5" s="18" t="s">
        <v>44</v>
      </c>
      <c r="D5" s="18" t="s">
        <v>45</v>
      </c>
      <c r="E5" s="19" t="s">
        <v>47</v>
      </c>
      <c r="F5" s="19" t="s">
        <v>48</v>
      </c>
      <c r="G5" s="19" t="s">
        <v>49</v>
      </c>
      <c r="H5" s="20" t="s">
        <v>50</v>
      </c>
      <c r="I5" s="20" t="s">
        <v>51</v>
      </c>
      <c r="J5" s="19" t="s">
        <v>52</v>
      </c>
      <c r="K5" s="19" t="s">
        <v>53</v>
      </c>
      <c r="L5" s="19" t="s">
        <v>54</v>
      </c>
    </row>
    <row r="6" spans="1:12" s="14" customFormat="1" ht="18">
      <c r="A6" s="11">
        <v>37</v>
      </c>
      <c r="B6" s="11">
        <f>67*A6</f>
        <v>2479</v>
      </c>
      <c r="C6" s="11">
        <v>345</v>
      </c>
      <c r="D6" s="11">
        <f>B6-C6</f>
        <v>2134</v>
      </c>
      <c r="E6" s="11">
        <v>213</v>
      </c>
      <c r="F6" s="11">
        <f>86+3</f>
        <v>89</v>
      </c>
      <c r="G6" s="11">
        <v>28</v>
      </c>
      <c r="H6" s="11"/>
      <c r="I6" s="11">
        <f>1+7+7</f>
        <v>15</v>
      </c>
      <c r="J6" s="11">
        <v>0</v>
      </c>
      <c r="K6" s="11">
        <v>0</v>
      </c>
      <c r="L6" s="11">
        <f>SUM(E6:K6)</f>
        <v>345</v>
      </c>
    </row>
    <row r="7" spans="1:12" s="14" customFormat="1" ht="18">
      <c r="A7" s="33" t="s">
        <v>56</v>
      </c>
      <c r="B7" s="33"/>
      <c r="C7" s="15">
        <f>34500/B6</f>
        <v>13.91690197660347</v>
      </c>
      <c r="D7" s="15">
        <f>D6*100/B6</f>
        <v>86.08309802339653</v>
      </c>
      <c r="E7" s="15">
        <f>E6*100/$B$6</f>
        <v>8.592174263816055</v>
      </c>
      <c r="F7" s="15">
        <f aca="true" t="shared" si="0" ref="F7:K7">F6*100/$B$6</f>
        <v>3.5901573215006053</v>
      </c>
      <c r="G7" s="15">
        <f t="shared" si="0"/>
        <v>1.1294876966518757</v>
      </c>
      <c r="H7" s="15">
        <f t="shared" si="0"/>
        <v>0</v>
      </c>
      <c r="I7" s="15">
        <f t="shared" si="0"/>
        <v>0.6050826946349335</v>
      </c>
      <c r="J7" s="15">
        <f t="shared" si="0"/>
        <v>0</v>
      </c>
      <c r="K7" s="15">
        <f t="shared" si="0"/>
        <v>0</v>
      </c>
      <c r="L7" s="15">
        <f>SUM(E7:K7)</f>
        <v>13.91690197660347</v>
      </c>
    </row>
  </sheetData>
  <sheetProtection/>
  <mergeCells count="5">
    <mergeCell ref="B4:D4"/>
    <mergeCell ref="A3:L3"/>
    <mergeCell ref="A7:B7"/>
    <mergeCell ref="A1:L1"/>
    <mergeCell ref="E4:L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9.28125" style="0" customWidth="1"/>
    <col min="2" max="2" width="14.57421875" style="0" bestFit="1" customWidth="1"/>
    <col min="3" max="3" width="18.8515625" style="0" customWidth="1"/>
    <col min="6" max="6" width="13.7109375" style="0" customWidth="1"/>
    <col min="8" max="8" width="10.28125" style="0" customWidth="1"/>
    <col min="9" max="9" width="12.7109375" style="0" customWidth="1"/>
    <col min="11" max="11" width="15.421875" style="0" bestFit="1" customWidth="1"/>
  </cols>
  <sheetData>
    <row r="1" spans="1:12" s="9" customFormat="1" ht="18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9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9" customFormat="1" ht="18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s="10" customFormat="1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13" customFormat="1" ht="18.75">
      <c r="A6" s="12"/>
      <c r="B6" s="30" t="s">
        <v>57</v>
      </c>
      <c r="C6" s="30"/>
      <c r="D6" s="30"/>
      <c r="E6" s="35" t="s">
        <v>46</v>
      </c>
      <c r="F6" s="36"/>
      <c r="G6" s="36"/>
      <c r="H6" s="36"/>
      <c r="I6" s="36"/>
      <c r="J6" s="36"/>
      <c r="K6" s="36"/>
      <c r="L6" s="37"/>
    </row>
    <row r="7" spans="1:12" s="16" customFormat="1" ht="55.5" customHeight="1">
      <c r="A7" s="17" t="s">
        <v>42</v>
      </c>
      <c r="B7" s="18" t="s">
        <v>43</v>
      </c>
      <c r="C7" s="18" t="s">
        <v>44</v>
      </c>
      <c r="D7" s="18" t="s">
        <v>45</v>
      </c>
      <c r="E7" s="19" t="s">
        <v>47</v>
      </c>
      <c r="F7" s="19" t="s">
        <v>48</v>
      </c>
      <c r="G7" s="19" t="s">
        <v>49</v>
      </c>
      <c r="H7" s="20" t="s">
        <v>50</v>
      </c>
      <c r="I7" s="20" t="s">
        <v>51</v>
      </c>
      <c r="J7" s="19" t="s">
        <v>52</v>
      </c>
      <c r="K7" s="19" t="s">
        <v>53</v>
      </c>
      <c r="L7" s="19" t="s">
        <v>54</v>
      </c>
    </row>
    <row r="8" spans="1:12" s="14" customFormat="1" ht="18">
      <c r="A8" s="11">
        <v>37</v>
      </c>
      <c r="B8" s="11">
        <f>64*A8</f>
        <v>2368</v>
      </c>
      <c r="C8" s="11">
        <v>336</v>
      </c>
      <c r="D8" s="11">
        <f>B8-C8</f>
        <v>2032</v>
      </c>
      <c r="E8" s="11">
        <v>247</v>
      </c>
      <c r="F8" s="11">
        <v>60</v>
      </c>
      <c r="G8" s="11">
        <v>23</v>
      </c>
      <c r="H8" s="11"/>
      <c r="I8" s="11">
        <v>6</v>
      </c>
      <c r="J8" s="11">
        <v>0</v>
      </c>
      <c r="K8" s="11">
        <v>0</v>
      </c>
      <c r="L8" s="11">
        <f>SUM(E8:K8)</f>
        <v>336</v>
      </c>
    </row>
    <row r="9" spans="1:12" s="14" customFormat="1" ht="18">
      <c r="A9" s="33" t="s">
        <v>56</v>
      </c>
      <c r="B9" s="33"/>
      <c r="C9" s="15">
        <f>34500/B8</f>
        <v>14.569256756756756</v>
      </c>
      <c r="D9" s="15">
        <f>D8*100/B8</f>
        <v>85.8108108108108</v>
      </c>
      <c r="E9" s="15">
        <f aca="true" t="shared" si="0" ref="E9:K9">E8*100/$B$8</f>
        <v>10.430743243243244</v>
      </c>
      <c r="F9" s="15">
        <f t="shared" si="0"/>
        <v>2.5337837837837838</v>
      </c>
      <c r="G9" s="15">
        <f t="shared" si="0"/>
        <v>0.9712837837837838</v>
      </c>
      <c r="H9" s="15">
        <f t="shared" si="0"/>
        <v>0</v>
      </c>
      <c r="I9" s="15">
        <f t="shared" si="0"/>
        <v>0.2533783783783784</v>
      </c>
      <c r="J9" s="15">
        <f t="shared" si="0"/>
        <v>0</v>
      </c>
      <c r="K9" s="15">
        <f t="shared" si="0"/>
        <v>0</v>
      </c>
      <c r="L9" s="15">
        <f>SUM(E9:K9)</f>
        <v>14.189189189189191</v>
      </c>
    </row>
  </sheetData>
  <sheetProtection/>
  <mergeCells count="6">
    <mergeCell ref="B6:D6"/>
    <mergeCell ref="A5:L5"/>
    <mergeCell ref="A9:B9"/>
    <mergeCell ref="A1:L1"/>
    <mergeCell ref="E6:L6"/>
    <mergeCell ref="A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4.57421875" style="0" customWidth="1"/>
    <col min="6" max="6" width="13.7109375" style="0" customWidth="1"/>
    <col min="7" max="7" width="10.7109375" style="0" customWidth="1"/>
    <col min="9" max="9" width="10.28125" style="0" customWidth="1"/>
    <col min="10" max="10" width="12.7109375" style="0" customWidth="1"/>
    <col min="12" max="12" width="11.7109375" style="0" customWidth="1"/>
  </cols>
  <sheetData>
    <row r="1" spans="1:13" s="9" customFormat="1" ht="18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9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18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s="10" customFormat="1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3" customFormat="1" ht="18.75">
      <c r="A6" s="12"/>
      <c r="B6" s="30" t="s">
        <v>57</v>
      </c>
      <c r="C6" s="30"/>
      <c r="D6" s="30"/>
      <c r="E6" s="35" t="s">
        <v>46</v>
      </c>
      <c r="F6" s="36"/>
      <c r="G6" s="36"/>
      <c r="H6" s="36"/>
      <c r="I6" s="36"/>
      <c r="J6" s="36"/>
      <c r="K6" s="36"/>
      <c r="L6" s="36"/>
      <c r="M6" s="37"/>
    </row>
    <row r="7" spans="1:13" s="16" customFormat="1" ht="55.5" customHeight="1">
      <c r="A7" s="17" t="s">
        <v>42</v>
      </c>
      <c r="B7" s="18" t="s">
        <v>43</v>
      </c>
      <c r="C7" s="18" t="s">
        <v>44</v>
      </c>
      <c r="D7" s="18" t="s">
        <v>45</v>
      </c>
      <c r="E7" s="19" t="s">
        <v>47</v>
      </c>
      <c r="F7" s="19" t="s">
        <v>48</v>
      </c>
      <c r="G7" s="19" t="s">
        <v>61</v>
      </c>
      <c r="H7" s="19" t="s">
        <v>49</v>
      </c>
      <c r="I7" s="20" t="s">
        <v>50</v>
      </c>
      <c r="J7" s="20" t="s">
        <v>51</v>
      </c>
      <c r="K7" s="19" t="s">
        <v>52</v>
      </c>
      <c r="L7" s="19" t="s">
        <v>53</v>
      </c>
      <c r="M7" s="19" t="s">
        <v>54</v>
      </c>
    </row>
    <row r="8" spans="1:13" s="14" customFormat="1" ht="18">
      <c r="A8" s="11">
        <v>38</v>
      </c>
      <c r="B8" s="11">
        <f>65*A8</f>
        <v>2470</v>
      </c>
      <c r="C8" s="11">
        <v>249</v>
      </c>
      <c r="D8" s="11">
        <f>B8-C8</f>
        <v>2221</v>
      </c>
      <c r="E8" s="11">
        <f>100-7</f>
        <v>93</v>
      </c>
      <c r="F8" s="11">
        <v>111</v>
      </c>
      <c r="G8" s="11">
        <v>8</v>
      </c>
      <c r="H8" s="11">
        <v>19</v>
      </c>
      <c r="I8" s="11"/>
      <c r="J8" s="11">
        <v>18</v>
      </c>
      <c r="K8" s="11">
        <v>0</v>
      </c>
      <c r="L8" s="11">
        <v>0</v>
      </c>
      <c r="M8" s="11">
        <f>SUM(E8:L8)</f>
        <v>249</v>
      </c>
    </row>
    <row r="9" spans="1:13" s="14" customFormat="1" ht="18">
      <c r="A9" s="38" t="s">
        <v>56</v>
      </c>
      <c r="B9" s="38"/>
      <c r="C9" s="15">
        <f>34500/B8</f>
        <v>13.96761133603239</v>
      </c>
      <c r="D9" s="15">
        <f>D8*100/B8</f>
        <v>89.91902834008097</v>
      </c>
      <c r="E9" s="15">
        <f aca="true" t="shared" si="0" ref="E9:L9">E8*100/$B$8</f>
        <v>3.7651821862348176</v>
      </c>
      <c r="F9" s="15">
        <f t="shared" si="0"/>
        <v>4.493927125506073</v>
      </c>
      <c r="G9" s="15">
        <f t="shared" si="0"/>
        <v>0.32388663967611336</v>
      </c>
      <c r="H9" s="15">
        <f t="shared" si="0"/>
        <v>0.7692307692307693</v>
      </c>
      <c r="I9" s="15">
        <f t="shared" si="0"/>
        <v>0</v>
      </c>
      <c r="J9" s="15">
        <f t="shared" si="0"/>
        <v>0.728744939271255</v>
      </c>
      <c r="K9" s="15">
        <f t="shared" si="0"/>
        <v>0</v>
      </c>
      <c r="L9" s="15">
        <f t="shared" si="0"/>
        <v>0</v>
      </c>
      <c r="M9" s="15">
        <f>SUM(E9:L9)</f>
        <v>10.08097165991903</v>
      </c>
    </row>
  </sheetData>
  <sheetProtection/>
  <mergeCells count="6">
    <mergeCell ref="B6:D6"/>
    <mergeCell ref="A5:M5"/>
    <mergeCell ref="A9:B9"/>
    <mergeCell ref="A1:M1"/>
    <mergeCell ref="E6:M6"/>
    <mergeCell ref="A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4.57421875" style="0" customWidth="1"/>
    <col min="6" max="6" width="13.7109375" style="0" customWidth="1"/>
    <col min="7" max="7" width="10.7109375" style="0" customWidth="1"/>
    <col min="9" max="9" width="10.28125" style="0" customWidth="1"/>
    <col min="10" max="10" width="12.7109375" style="0" customWidth="1"/>
    <col min="12" max="12" width="11.7109375" style="0" customWidth="1"/>
  </cols>
  <sheetData>
    <row r="1" spans="1:13" s="9" customFormat="1" ht="18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9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18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s="10" customFormat="1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3" customFormat="1" ht="18.75">
      <c r="A6" s="12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s="16" customFormat="1" ht="55.5" customHeight="1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s="14" customFormat="1" ht="18">
      <c r="A8" s="11">
        <v>38</v>
      </c>
      <c r="B8" s="11">
        <f>(31+28+31)*A8</f>
        <v>3420</v>
      </c>
      <c r="C8" s="11">
        <v>249</v>
      </c>
      <c r="D8" s="11">
        <f>B8-C8</f>
        <v>3171</v>
      </c>
      <c r="E8" s="11">
        <f>150+4</f>
        <v>154</v>
      </c>
      <c r="F8" s="11">
        <v>99</v>
      </c>
      <c r="G8" s="11">
        <v>0</v>
      </c>
      <c r="H8" s="11">
        <v>27</v>
      </c>
      <c r="I8" s="11"/>
      <c r="J8" s="11">
        <v>10</v>
      </c>
      <c r="K8" s="11">
        <v>0</v>
      </c>
      <c r="L8" s="11">
        <v>0</v>
      </c>
      <c r="M8" s="11">
        <f>SUM(E8:L8)</f>
        <v>290</v>
      </c>
    </row>
    <row r="9" spans="1:13" s="14" customFormat="1" ht="18">
      <c r="A9" s="38" t="s">
        <v>56</v>
      </c>
      <c r="B9" s="38"/>
      <c r="C9" s="15">
        <f>34500/B8</f>
        <v>10.087719298245615</v>
      </c>
      <c r="D9" s="15">
        <f>D8*100/B8</f>
        <v>92.71929824561404</v>
      </c>
      <c r="E9" s="15">
        <f aca="true" t="shared" si="0" ref="E9:L9">E8*100/$B$8</f>
        <v>4.502923976608187</v>
      </c>
      <c r="F9" s="15">
        <f t="shared" si="0"/>
        <v>2.8947368421052633</v>
      </c>
      <c r="G9" s="15">
        <f t="shared" si="0"/>
        <v>0</v>
      </c>
      <c r="H9" s="15">
        <f t="shared" si="0"/>
        <v>0.7894736842105263</v>
      </c>
      <c r="I9" s="15">
        <f t="shared" si="0"/>
        <v>0</v>
      </c>
      <c r="J9" s="15">
        <f t="shared" si="0"/>
        <v>0.29239766081871343</v>
      </c>
      <c r="K9" s="15">
        <f t="shared" si="0"/>
        <v>0</v>
      </c>
      <c r="L9" s="15">
        <f t="shared" si="0"/>
        <v>0</v>
      </c>
      <c r="M9" s="15">
        <f>SUM(E9:L9)</f>
        <v>8.47953216374269</v>
      </c>
    </row>
  </sheetData>
  <sheetProtection/>
  <mergeCells count="6">
    <mergeCell ref="B6:D6"/>
    <mergeCell ref="A5:M5"/>
    <mergeCell ref="A9:B9"/>
    <mergeCell ref="A1:M1"/>
    <mergeCell ref="E6:M6"/>
    <mergeCell ref="A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4.57421875" style="0" customWidth="1"/>
    <col min="6" max="6" width="13.7109375" style="0" customWidth="1"/>
    <col min="7" max="7" width="10.7109375" style="0" customWidth="1"/>
    <col min="9" max="9" width="10.28125" style="0" customWidth="1"/>
    <col min="10" max="10" width="12.7109375" style="0" customWidth="1"/>
    <col min="12" max="12" width="11.7109375" style="0" customWidth="1"/>
  </cols>
  <sheetData>
    <row r="1" spans="1:13" s="9" customFormat="1" ht="18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9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18">
      <c r="A3" s="34" t="s">
        <v>66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s="10" customFormat="1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3" customFormat="1" ht="18.75">
      <c r="A6" s="12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s="16" customFormat="1" ht="55.5" customHeight="1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s="14" customFormat="1" ht="18">
      <c r="A8" s="11">
        <v>38</v>
      </c>
      <c r="B8" s="11">
        <f>61*A8</f>
        <v>2318</v>
      </c>
      <c r="C8" s="11">
        <v>257</v>
      </c>
      <c r="D8" s="11">
        <f>B8-C8</f>
        <v>2061</v>
      </c>
      <c r="E8" s="11">
        <v>129</v>
      </c>
      <c r="F8" s="11">
        <v>86</v>
      </c>
      <c r="G8" s="11">
        <v>0</v>
      </c>
      <c r="H8" s="11">
        <v>19</v>
      </c>
      <c r="I8" s="11"/>
      <c r="J8" s="11">
        <v>23</v>
      </c>
      <c r="K8" s="11">
        <v>0</v>
      </c>
      <c r="L8" s="11">
        <v>0</v>
      </c>
      <c r="M8" s="11">
        <f>SUM(E8:L8)</f>
        <v>257</v>
      </c>
    </row>
    <row r="9" spans="1:13" s="14" customFormat="1" ht="18.75">
      <c r="A9" s="42" t="s">
        <v>56</v>
      </c>
      <c r="B9" s="42"/>
      <c r="C9" s="24">
        <f>34500/B8</f>
        <v>14.883520276100086</v>
      </c>
      <c r="D9" s="24">
        <f>D8*100/B8</f>
        <v>88.91285591026747</v>
      </c>
      <c r="E9" s="24">
        <f aca="true" t="shared" si="0" ref="E9:L9">E8*100/$B$8</f>
        <v>5.565142364106989</v>
      </c>
      <c r="F9" s="24">
        <f t="shared" si="0"/>
        <v>3.7100949094046594</v>
      </c>
      <c r="G9" s="24">
        <f t="shared" si="0"/>
        <v>0</v>
      </c>
      <c r="H9" s="24">
        <f t="shared" si="0"/>
        <v>0.819672131147541</v>
      </c>
      <c r="I9" s="24">
        <f t="shared" si="0"/>
        <v>0</v>
      </c>
      <c r="J9" s="24">
        <f t="shared" si="0"/>
        <v>0.9922346850733391</v>
      </c>
      <c r="K9" s="24">
        <f t="shared" si="0"/>
        <v>0</v>
      </c>
      <c r="L9" s="24">
        <f t="shared" si="0"/>
        <v>0</v>
      </c>
      <c r="M9" s="24">
        <f>SUM(E9:L9)</f>
        <v>11.087144089732528</v>
      </c>
    </row>
  </sheetData>
  <sheetProtection/>
  <mergeCells count="6">
    <mergeCell ref="B6:D6"/>
    <mergeCell ref="A5:M5"/>
    <mergeCell ref="A9:B9"/>
    <mergeCell ref="A1:M1"/>
    <mergeCell ref="E6:M6"/>
    <mergeCell ref="A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4.57421875" style="0" customWidth="1"/>
    <col min="6" max="6" width="13.7109375" style="0" customWidth="1"/>
    <col min="7" max="7" width="10.7109375" style="0" customWidth="1"/>
    <col min="9" max="9" width="10.28125" style="0" customWidth="1"/>
    <col min="10" max="10" width="12.7109375" style="0" customWidth="1"/>
    <col min="12" max="12" width="11.7109375" style="0" customWidth="1"/>
  </cols>
  <sheetData>
    <row r="1" spans="1:13" s="9" customFormat="1" ht="18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9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18">
      <c r="A3" s="34" t="s">
        <v>68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s="10" customFormat="1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3" customFormat="1" ht="18.75">
      <c r="A6" s="12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s="16" customFormat="1" ht="55.5" customHeight="1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s="14" customFormat="1" ht="18">
      <c r="A8" s="11">
        <v>38</v>
      </c>
      <c r="B8" s="11">
        <v>2432</v>
      </c>
      <c r="C8" s="11">
        <v>642</v>
      </c>
      <c r="D8" s="11">
        <f>B8-C8</f>
        <v>1790</v>
      </c>
      <c r="E8" s="11">
        <v>505</v>
      </c>
      <c r="F8" s="11">
        <v>112</v>
      </c>
      <c r="G8" s="11">
        <v>0</v>
      </c>
      <c r="H8" s="11">
        <v>22</v>
      </c>
      <c r="I8" s="11"/>
      <c r="J8" s="11">
        <v>3</v>
      </c>
      <c r="K8" s="11">
        <v>0</v>
      </c>
      <c r="L8" s="11">
        <v>0</v>
      </c>
      <c r="M8" s="11">
        <f>SUM(E8:L8)</f>
        <v>642</v>
      </c>
    </row>
    <row r="9" spans="1:13" s="14" customFormat="1" ht="18.75">
      <c r="A9" s="42" t="s">
        <v>56</v>
      </c>
      <c r="B9" s="42"/>
      <c r="C9" s="24">
        <f>34500/B8</f>
        <v>14.185855263157896</v>
      </c>
      <c r="D9" s="24">
        <f>D8*100/B8</f>
        <v>73.60197368421052</v>
      </c>
      <c r="E9" s="24">
        <f aca="true" t="shared" si="0" ref="E9:L9">E8*100/$B$8</f>
        <v>20.76480263157895</v>
      </c>
      <c r="F9" s="24">
        <f t="shared" si="0"/>
        <v>4.605263157894737</v>
      </c>
      <c r="G9" s="24">
        <f t="shared" si="0"/>
        <v>0</v>
      </c>
      <c r="H9" s="24">
        <f t="shared" si="0"/>
        <v>0.9046052631578947</v>
      </c>
      <c r="I9" s="24">
        <f t="shared" si="0"/>
        <v>0</v>
      </c>
      <c r="J9" s="24">
        <f t="shared" si="0"/>
        <v>0.12335526315789473</v>
      </c>
      <c r="K9" s="24">
        <f t="shared" si="0"/>
        <v>0</v>
      </c>
      <c r="L9" s="24">
        <f t="shared" si="0"/>
        <v>0</v>
      </c>
      <c r="M9" s="24">
        <f>SUM(E9:L9)</f>
        <v>26.398026315789473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4.57421875" style="0" customWidth="1"/>
    <col min="6" max="6" width="13.7109375" style="0" customWidth="1"/>
    <col min="7" max="7" width="10.7109375" style="0" customWidth="1"/>
    <col min="9" max="9" width="10.28125" style="0" customWidth="1"/>
    <col min="10" max="10" width="12.7109375" style="0" customWidth="1"/>
    <col min="12" max="12" width="11.7109375" style="0" customWidth="1"/>
  </cols>
  <sheetData>
    <row r="1" spans="1:13" s="9" customFormat="1" ht="18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9" customFormat="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18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s="10" customFormat="1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3" customFormat="1" ht="18.75">
      <c r="A6" s="12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s="16" customFormat="1" ht="55.5" customHeight="1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s="14" customFormat="1" ht="18">
      <c r="A8" s="11">
        <v>37</v>
      </c>
      <c r="B8" s="11">
        <v>2331</v>
      </c>
      <c r="C8" s="11">
        <v>287</v>
      </c>
      <c r="D8" s="11">
        <f>B8-C8</f>
        <v>2044</v>
      </c>
      <c r="E8" s="11">
        <v>141</v>
      </c>
      <c r="F8" s="11">
        <v>108</v>
      </c>
      <c r="G8" s="11">
        <v>0</v>
      </c>
      <c r="H8" s="11">
        <v>32</v>
      </c>
      <c r="I8" s="11"/>
      <c r="J8" s="11">
        <v>6</v>
      </c>
      <c r="K8" s="11">
        <v>0</v>
      </c>
      <c r="L8" s="11">
        <v>0</v>
      </c>
      <c r="M8" s="11">
        <v>287</v>
      </c>
    </row>
    <row r="9" spans="1:13" s="14" customFormat="1" ht="18.75">
      <c r="A9" s="42" t="s">
        <v>56</v>
      </c>
      <c r="B9" s="42"/>
      <c r="C9" s="24">
        <f>34500/B8</f>
        <v>14.8005148005148</v>
      </c>
      <c r="D9" s="24">
        <f>D8*100/B8</f>
        <v>87.68768768768768</v>
      </c>
      <c r="E9" s="24">
        <f aca="true" t="shared" si="0" ref="E9:L9">E8*100/$B$8</f>
        <v>6.048906048906049</v>
      </c>
      <c r="F9" s="24">
        <f t="shared" si="0"/>
        <v>4.633204633204633</v>
      </c>
      <c r="G9" s="24">
        <f t="shared" si="0"/>
        <v>0</v>
      </c>
      <c r="H9" s="24">
        <f t="shared" si="0"/>
        <v>1.3728013728013728</v>
      </c>
      <c r="I9" s="24">
        <f t="shared" si="0"/>
        <v>0</v>
      </c>
      <c r="J9" s="24">
        <f t="shared" si="0"/>
        <v>0.2574002574002574</v>
      </c>
      <c r="K9" s="24">
        <f t="shared" si="0"/>
        <v>0</v>
      </c>
      <c r="L9" s="24">
        <f t="shared" si="0"/>
        <v>0</v>
      </c>
      <c r="M9" s="24">
        <f>SUM(E9:L9)</f>
        <v>12.312312312312313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5" spans="1:8" ht="30.75" customHeight="1">
      <c r="A5" s="26" t="s">
        <v>8</v>
      </c>
      <c r="B5" s="27"/>
      <c r="C5" s="27"/>
      <c r="D5" s="27"/>
      <c r="E5" s="27"/>
      <c r="F5" s="27"/>
      <c r="G5" s="28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8" spans="1:7" s="2" customFormat="1" ht="47.25">
      <c r="A8" s="4"/>
      <c r="B8" s="5" t="s">
        <v>1</v>
      </c>
      <c r="C8" s="5" t="s">
        <v>2</v>
      </c>
      <c r="D8" s="5" t="s">
        <v>0</v>
      </c>
      <c r="E8" s="5" t="s">
        <v>3</v>
      </c>
      <c r="F8" s="5" t="s">
        <v>4</v>
      </c>
      <c r="G8" s="5" t="s">
        <v>5</v>
      </c>
    </row>
    <row r="9" spans="1:7" s="2" customFormat="1" ht="15.75">
      <c r="A9" s="6" t="s">
        <v>6</v>
      </c>
      <c r="B9" s="6">
        <v>814</v>
      </c>
      <c r="C9" s="6">
        <v>85</v>
      </c>
      <c r="D9" s="6">
        <f>B9-C9</f>
        <v>729</v>
      </c>
      <c r="E9" s="7">
        <f>C9/B9</f>
        <v>0.10442260442260443</v>
      </c>
      <c r="F9" s="7">
        <f>D9/B9</f>
        <v>0.8955773955773956</v>
      </c>
      <c r="G9" s="6">
        <v>37</v>
      </c>
    </row>
    <row r="10" s="3" customFormat="1" ht="15.75"/>
  </sheetData>
  <sheetProtection/>
  <mergeCells count="1"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4.00390625" style="0" customWidth="1"/>
    <col min="7" max="7" width="10.57421875" style="0" customWidth="1"/>
    <col min="9" max="9" width="11.421875" style="0" customWidth="1"/>
    <col min="10" max="10" width="11.00390625" style="0" customWidth="1"/>
    <col min="11" max="11" width="11.57421875" style="0" customWidth="1"/>
    <col min="12" max="12" width="14.140625" style="0" customWidth="1"/>
  </cols>
  <sheetData>
    <row r="1" spans="1:13" ht="18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34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>
      <c r="A6" s="12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ht="45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ht="18">
      <c r="A8" s="11">
        <v>38</v>
      </c>
      <c r="B8" s="11">
        <v>2356</v>
      </c>
      <c r="C8" s="11">
        <v>233</v>
      </c>
      <c r="D8" s="11">
        <f>B8-C8</f>
        <v>2123</v>
      </c>
      <c r="E8" s="11">
        <v>132</v>
      </c>
      <c r="F8" s="11">
        <v>73</v>
      </c>
      <c r="G8" s="11"/>
      <c r="H8" s="11">
        <v>21</v>
      </c>
      <c r="I8" s="11"/>
      <c r="J8" s="11">
        <v>7</v>
      </c>
      <c r="K8" s="11"/>
      <c r="L8" s="11"/>
      <c r="M8" s="11">
        <f>SUM(E8:L8)</f>
        <v>233</v>
      </c>
    </row>
    <row r="9" spans="1:13" ht="18.75">
      <c r="A9" s="42" t="s">
        <v>56</v>
      </c>
      <c r="B9" s="42"/>
      <c r="C9" s="24">
        <f>34500/B8</f>
        <v>14.643463497453311</v>
      </c>
      <c r="D9" s="24">
        <f>D8*100/B8</f>
        <v>90.11035653650255</v>
      </c>
      <c r="E9" s="24">
        <f aca="true" t="shared" si="0" ref="E9:L9">E8*100/$B$8</f>
        <v>5.602716468590832</v>
      </c>
      <c r="F9" s="24">
        <f t="shared" si="0"/>
        <v>3.098471986417657</v>
      </c>
      <c r="G9" s="24">
        <f t="shared" si="0"/>
        <v>0</v>
      </c>
      <c r="H9" s="24">
        <f t="shared" si="0"/>
        <v>0.8913412563667232</v>
      </c>
      <c r="I9" s="24">
        <f t="shared" si="0"/>
        <v>0</v>
      </c>
      <c r="J9" s="24">
        <f t="shared" si="0"/>
        <v>0.29711375212224106</v>
      </c>
      <c r="K9" s="24">
        <f t="shared" si="0"/>
        <v>0</v>
      </c>
      <c r="L9" s="24">
        <f t="shared" si="0"/>
        <v>0</v>
      </c>
      <c r="M9" s="24">
        <f>SUM(E9:L9)</f>
        <v>9.889643463497453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0.8515625" style="0" customWidth="1"/>
    <col min="3" max="3" width="15.140625" style="0" customWidth="1"/>
    <col min="7" max="7" width="10.28125" style="0" customWidth="1"/>
    <col min="9" max="9" width="12.00390625" style="0" customWidth="1"/>
    <col min="10" max="10" width="12.421875" style="0" customWidth="1"/>
    <col min="11" max="11" width="10.8515625" style="0" customWidth="1"/>
    <col min="12" max="12" width="14.421875" style="0" customWidth="1"/>
  </cols>
  <sheetData>
    <row r="1" spans="1:13" ht="18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>
      <c r="A6" s="25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ht="45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ht="18">
      <c r="A8" s="11">
        <v>38</v>
      </c>
      <c r="B8" s="11">
        <v>2356</v>
      </c>
      <c r="C8" s="11">
        <v>216</v>
      </c>
      <c r="D8" s="11">
        <f>B8-C8</f>
        <v>2140</v>
      </c>
      <c r="E8" s="11">
        <v>132</v>
      </c>
      <c r="F8" s="11">
        <v>45</v>
      </c>
      <c r="G8" s="11">
        <v>8</v>
      </c>
      <c r="H8" s="11">
        <v>28</v>
      </c>
      <c r="I8" s="11"/>
      <c r="J8" s="11">
        <v>3</v>
      </c>
      <c r="K8" s="11"/>
      <c r="L8" s="11"/>
      <c r="M8" s="11">
        <f>SUM(E8:L8)</f>
        <v>216</v>
      </c>
    </row>
    <row r="9" spans="1:13" ht="18.75">
      <c r="A9" s="43" t="s">
        <v>56</v>
      </c>
      <c r="B9" s="44"/>
      <c r="C9" s="24">
        <f>34500/B8</f>
        <v>14.643463497453311</v>
      </c>
      <c r="D9" s="24">
        <f>D8*100/B8</f>
        <v>90.83191850594227</v>
      </c>
      <c r="E9" s="24">
        <f aca="true" t="shared" si="0" ref="E9:L9">E8*100/$B$8</f>
        <v>5.602716468590832</v>
      </c>
      <c r="F9" s="24">
        <f t="shared" si="0"/>
        <v>1.9100169779286926</v>
      </c>
      <c r="G9" s="24">
        <f t="shared" si="0"/>
        <v>0.3395585738539898</v>
      </c>
      <c r="H9" s="24">
        <f t="shared" si="0"/>
        <v>1.1884550084889642</v>
      </c>
      <c r="I9" s="24">
        <f t="shared" si="0"/>
        <v>0</v>
      </c>
      <c r="J9" s="24">
        <f t="shared" si="0"/>
        <v>0.1273344651952462</v>
      </c>
      <c r="K9" s="24">
        <f t="shared" si="0"/>
        <v>0</v>
      </c>
      <c r="L9" s="24">
        <f t="shared" si="0"/>
        <v>0</v>
      </c>
      <c r="M9" s="24">
        <f>SUM(E9:L9)</f>
        <v>9.168081494057725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V25" sqref="V25"/>
    </sheetView>
  </sheetViews>
  <sheetFormatPr defaultColWidth="9.140625" defaultRowHeight="12.75"/>
  <cols>
    <col min="2" max="2" width="11.421875" style="0" customWidth="1"/>
    <col min="3" max="3" width="12.57421875" style="0" customWidth="1"/>
    <col min="4" max="4" width="11.00390625" style="0" customWidth="1"/>
    <col min="9" max="9" width="10.421875" style="0" customWidth="1"/>
    <col min="10" max="10" width="11.8515625" style="0" customWidth="1"/>
    <col min="11" max="11" width="10.140625" style="0" customWidth="1"/>
    <col min="12" max="12" width="13.00390625" style="0" customWidth="1"/>
  </cols>
  <sheetData>
    <row r="1" spans="1:13" ht="18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34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>
      <c r="A6" s="25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ht="45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ht="18">
      <c r="A8" s="11">
        <v>38</v>
      </c>
      <c r="B8" s="11">
        <v>2508</v>
      </c>
      <c r="C8" s="11">
        <v>664</v>
      </c>
      <c r="D8" s="11">
        <f>(B8-C8)</f>
        <v>1844</v>
      </c>
      <c r="E8" s="11">
        <v>503</v>
      </c>
      <c r="F8" s="11">
        <v>138</v>
      </c>
      <c r="G8" s="11">
        <v>9</v>
      </c>
      <c r="H8" s="11">
        <v>12</v>
      </c>
      <c r="I8" s="11">
        <v>0</v>
      </c>
      <c r="J8" s="11">
        <v>2</v>
      </c>
      <c r="K8" s="11">
        <v>0</v>
      </c>
      <c r="L8" s="11">
        <v>0</v>
      </c>
      <c r="M8" s="11">
        <f>SUM(E8:L8)</f>
        <v>664</v>
      </c>
    </row>
    <row r="9" spans="1:13" ht="18.75">
      <c r="A9" s="43" t="s">
        <v>56</v>
      </c>
      <c r="B9" s="44"/>
      <c r="C9" s="24">
        <f>34500/B8</f>
        <v>13.75598086124402</v>
      </c>
      <c r="D9" s="24">
        <f>D8*100/B8</f>
        <v>73.52472089314195</v>
      </c>
      <c r="E9" s="24">
        <f aca="true" t="shared" si="0" ref="E9:L9">E8*100/$B$8</f>
        <v>20.055821371610847</v>
      </c>
      <c r="F9" s="24">
        <f t="shared" si="0"/>
        <v>5.502392344497608</v>
      </c>
      <c r="G9" s="24">
        <f t="shared" si="0"/>
        <v>0.3588516746411483</v>
      </c>
      <c r="H9" s="24">
        <f t="shared" si="0"/>
        <v>0.4784688995215311</v>
      </c>
      <c r="I9" s="24">
        <f t="shared" si="0"/>
        <v>0</v>
      </c>
      <c r="J9" s="24">
        <f t="shared" si="0"/>
        <v>0.07974481658692185</v>
      </c>
      <c r="K9" s="24">
        <f t="shared" si="0"/>
        <v>0</v>
      </c>
      <c r="L9" s="24">
        <f t="shared" si="0"/>
        <v>0</v>
      </c>
      <c r="M9" s="24">
        <f>SUM(E9:L9)</f>
        <v>26.475279106858054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1.8515625" style="0" customWidth="1"/>
    <col min="3" max="3" width="12.7109375" style="0" customWidth="1"/>
    <col min="4" max="4" width="10.8515625" style="0" customWidth="1"/>
    <col min="9" max="9" width="10.28125" style="0" customWidth="1"/>
    <col min="10" max="10" width="11.421875" style="0" customWidth="1"/>
    <col min="11" max="11" width="12.28125" style="0" customWidth="1"/>
    <col min="12" max="12" width="13.421875" style="0" customWidth="1"/>
  </cols>
  <sheetData>
    <row r="1" spans="1:13" ht="18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34" t="s">
        <v>79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>
      <c r="A6" s="25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ht="45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ht="18">
      <c r="A8" s="11">
        <v>38</v>
      </c>
      <c r="B8" s="11">
        <v>2470</v>
      </c>
      <c r="C8" s="11">
        <v>204</v>
      </c>
      <c r="D8" s="11">
        <f>(B8-C8)</f>
        <v>2266</v>
      </c>
      <c r="E8" s="11">
        <v>102</v>
      </c>
      <c r="F8" s="11">
        <v>59</v>
      </c>
      <c r="G8" s="11">
        <v>0</v>
      </c>
      <c r="H8" s="11">
        <v>6</v>
      </c>
      <c r="I8" s="11">
        <v>0</v>
      </c>
      <c r="J8" s="11">
        <v>14</v>
      </c>
      <c r="K8" s="11">
        <v>0</v>
      </c>
      <c r="L8" s="11">
        <v>0</v>
      </c>
      <c r="M8" s="11">
        <f>SUM(E8:L8)</f>
        <v>181</v>
      </c>
    </row>
    <row r="9" spans="1:13" ht="18.75">
      <c r="A9" s="43" t="s">
        <v>56</v>
      </c>
      <c r="B9" s="44"/>
      <c r="C9" s="24">
        <f>34500/B8</f>
        <v>13.96761133603239</v>
      </c>
      <c r="D9" s="24">
        <f>D8*100/B8</f>
        <v>91.74089068825911</v>
      </c>
      <c r="E9" s="24">
        <f aca="true" t="shared" si="0" ref="E9:L9">E8*100/$B$8</f>
        <v>4.129554655870446</v>
      </c>
      <c r="F9" s="24">
        <f t="shared" si="0"/>
        <v>2.388663967611336</v>
      </c>
      <c r="G9" s="24">
        <f t="shared" si="0"/>
        <v>0</v>
      </c>
      <c r="H9" s="24">
        <f t="shared" si="0"/>
        <v>0.242914979757085</v>
      </c>
      <c r="I9" s="24">
        <f t="shared" si="0"/>
        <v>0</v>
      </c>
      <c r="J9" s="24">
        <f t="shared" si="0"/>
        <v>0.5668016194331984</v>
      </c>
      <c r="K9" s="24">
        <f t="shared" si="0"/>
        <v>0</v>
      </c>
      <c r="L9" s="24">
        <f t="shared" si="0"/>
        <v>0</v>
      </c>
      <c r="M9" s="24">
        <f>SUM(E9:L9)</f>
        <v>7.327935222672066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11.140625" style="0" customWidth="1"/>
    <col min="3" max="3" width="13.7109375" style="0" customWidth="1"/>
    <col min="4" max="4" width="11.421875" style="0" customWidth="1"/>
    <col min="7" max="7" width="11.28125" style="0" customWidth="1"/>
    <col min="9" max="9" width="10.57421875" style="0" customWidth="1"/>
    <col min="10" max="10" width="11.140625" style="0" customWidth="1"/>
    <col min="11" max="11" width="10.7109375" style="0" customWidth="1"/>
    <col min="12" max="12" width="14.140625" style="0" customWidth="1"/>
  </cols>
  <sheetData>
    <row r="1" spans="1:13" ht="18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34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8.75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>
      <c r="A6" s="25"/>
      <c r="B6" s="30" t="s">
        <v>57</v>
      </c>
      <c r="C6" s="30"/>
      <c r="D6" s="30"/>
      <c r="E6" s="39" t="s">
        <v>46</v>
      </c>
      <c r="F6" s="40"/>
      <c r="G6" s="40"/>
      <c r="H6" s="40"/>
      <c r="I6" s="40"/>
      <c r="J6" s="40"/>
      <c r="K6" s="40"/>
      <c r="L6" s="40"/>
      <c r="M6" s="41"/>
    </row>
    <row r="7" spans="1:13" ht="75">
      <c r="A7" s="17" t="s">
        <v>42</v>
      </c>
      <c r="B7" s="18" t="s">
        <v>43</v>
      </c>
      <c r="C7" s="18" t="s">
        <v>44</v>
      </c>
      <c r="D7" s="18" t="s">
        <v>45</v>
      </c>
      <c r="E7" s="22" t="s">
        <v>47</v>
      </c>
      <c r="F7" s="22" t="s">
        <v>48</v>
      </c>
      <c r="G7" s="22" t="s">
        <v>61</v>
      </c>
      <c r="H7" s="22" t="s">
        <v>49</v>
      </c>
      <c r="I7" s="23" t="s">
        <v>50</v>
      </c>
      <c r="J7" s="23" t="s">
        <v>51</v>
      </c>
      <c r="K7" s="22" t="s">
        <v>52</v>
      </c>
      <c r="L7" s="22" t="s">
        <v>53</v>
      </c>
      <c r="M7" s="22" t="s">
        <v>54</v>
      </c>
    </row>
    <row r="8" spans="1:13" ht="18">
      <c r="A8" s="11">
        <v>38</v>
      </c>
      <c r="B8" s="11">
        <v>2394</v>
      </c>
      <c r="C8" s="11">
        <v>204</v>
      </c>
      <c r="D8" s="11">
        <f>(B8-C8)</f>
        <v>2190</v>
      </c>
      <c r="E8" s="11">
        <v>85</v>
      </c>
      <c r="F8" s="11">
        <v>54</v>
      </c>
      <c r="G8" s="11">
        <v>54</v>
      </c>
      <c r="H8" s="11">
        <v>3</v>
      </c>
      <c r="I8" s="11">
        <v>0</v>
      </c>
      <c r="J8" s="11">
        <v>8</v>
      </c>
      <c r="K8" s="11">
        <v>0</v>
      </c>
      <c r="L8" s="11">
        <v>0</v>
      </c>
      <c r="M8" s="11">
        <f>SUM(E8:L8)</f>
        <v>204</v>
      </c>
    </row>
    <row r="9" spans="1:13" ht="18.75">
      <c r="A9" s="43" t="s">
        <v>56</v>
      </c>
      <c r="B9" s="44"/>
      <c r="C9" s="24">
        <f>34500/B8</f>
        <v>14.411027568922306</v>
      </c>
      <c r="D9" s="24">
        <f>D8*100/B8</f>
        <v>91.47869674185463</v>
      </c>
      <c r="E9" s="24">
        <f aca="true" t="shared" si="0" ref="E9:L9">E8*100/$B$8</f>
        <v>3.5505430242272347</v>
      </c>
      <c r="F9" s="24">
        <f t="shared" si="0"/>
        <v>2.255639097744361</v>
      </c>
      <c r="G9" s="24">
        <f t="shared" si="0"/>
        <v>2.255639097744361</v>
      </c>
      <c r="H9" s="24">
        <f t="shared" si="0"/>
        <v>0.12531328320802004</v>
      </c>
      <c r="I9" s="24">
        <f t="shared" si="0"/>
        <v>0</v>
      </c>
      <c r="J9" s="24">
        <f t="shared" si="0"/>
        <v>0.3341687552213868</v>
      </c>
      <c r="K9" s="24">
        <f t="shared" si="0"/>
        <v>0</v>
      </c>
      <c r="L9" s="24">
        <f t="shared" si="0"/>
        <v>0</v>
      </c>
      <c r="M9" s="24">
        <f>SUM(E9:L9)</f>
        <v>8.521303258145362</v>
      </c>
    </row>
  </sheetData>
  <sheetProtection/>
  <mergeCells count="6">
    <mergeCell ref="A1:M1"/>
    <mergeCell ref="A3:M3"/>
    <mergeCell ref="A5:M5"/>
    <mergeCell ref="B6:D6"/>
    <mergeCell ref="E6:M6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5" spans="1:8" ht="30.75" customHeight="1">
      <c r="A5" s="26" t="s">
        <v>9</v>
      </c>
      <c r="B5" s="27"/>
      <c r="C5" s="27"/>
      <c r="D5" s="27"/>
      <c r="E5" s="27"/>
      <c r="F5" s="27"/>
      <c r="G5" s="28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8" spans="1:7" s="2" customFormat="1" ht="47.25">
      <c r="A8" s="4"/>
      <c r="B8" s="5" t="s">
        <v>1</v>
      </c>
      <c r="C8" s="5" t="s">
        <v>2</v>
      </c>
      <c r="D8" s="5" t="s">
        <v>0</v>
      </c>
      <c r="E8" s="5" t="s">
        <v>3</v>
      </c>
      <c r="F8" s="5" t="s">
        <v>4</v>
      </c>
      <c r="G8" s="5" t="s">
        <v>5</v>
      </c>
    </row>
    <row r="9" spans="1:7" s="2" customFormat="1" ht="15.75">
      <c r="A9" s="6" t="s">
        <v>6</v>
      </c>
      <c r="B9" s="6">
        <v>777</v>
      </c>
      <c r="C9" s="6">
        <v>37</v>
      </c>
      <c r="D9" s="6">
        <f>B9-C9</f>
        <v>740</v>
      </c>
      <c r="E9" s="7">
        <f>C9/B9</f>
        <v>0.047619047619047616</v>
      </c>
      <c r="F9" s="7">
        <f>D9/B9</f>
        <v>0.9523809523809523</v>
      </c>
      <c r="G9" s="6">
        <v>37</v>
      </c>
    </row>
    <row r="10" s="3" customFormat="1" ht="15.75"/>
  </sheetData>
  <sheetProtection/>
  <mergeCells count="1"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5" spans="1:8" ht="30.75" customHeight="1">
      <c r="A5" s="26" t="s">
        <v>10</v>
      </c>
      <c r="B5" s="27"/>
      <c r="C5" s="27"/>
      <c r="D5" s="27"/>
      <c r="E5" s="27"/>
      <c r="F5" s="27"/>
      <c r="G5" s="28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8" spans="1:7" s="2" customFormat="1" ht="47.25">
      <c r="A8" s="4"/>
      <c r="B8" s="5" t="s">
        <v>1</v>
      </c>
      <c r="C8" s="5" t="s">
        <v>2</v>
      </c>
      <c r="D8" s="5" t="s">
        <v>0</v>
      </c>
      <c r="E8" s="5" t="s">
        <v>3</v>
      </c>
      <c r="F8" s="5" t="s">
        <v>4</v>
      </c>
      <c r="G8" s="5" t="s">
        <v>5</v>
      </c>
    </row>
    <row r="9" spans="1:7" s="2" customFormat="1" ht="15.75">
      <c r="A9" s="6" t="s">
        <v>6</v>
      </c>
      <c r="B9" s="6">
        <f>21*38</f>
        <v>798</v>
      </c>
      <c r="C9" s="6">
        <v>205</v>
      </c>
      <c r="D9" s="6">
        <f>B9-C9</f>
        <v>593</v>
      </c>
      <c r="E9" s="7">
        <f>C9/B9</f>
        <v>0.2568922305764411</v>
      </c>
      <c r="F9" s="7">
        <f>D9/B9</f>
        <v>0.7431077694235589</v>
      </c>
      <c r="G9" s="8">
        <v>38</v>
      </c>
    </row>
    <row r="10" s="3" customFormat="1" ht="15.75"/>
  </sheetData>
  <sheetProtection/>
  <mergeCells count="1"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5" spans="1:8" ht="30.75" customHeight="1">
      <c r="A5" s="26" t="s">
        <v>11</v>
      </c>
      <c r="B5" s="27"/>
      <c r="C5" s="27"/>
      <c r="D5" s="27"/>
      <c r="E5" s="27"/>
      <c r="F5" s="27"/>
      <c r="G5" s="28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8" spans="1:7" s="2" customFormat="1" ht="47.25">
      <c r="A8" s="4"/>
      <c r="B8" s="5" t="s">
        <v>1</v>
      </c>
      <c r="C8" s="5" t="s">
        <v>2</v>
      </c>
      <c r="D8" s="5" t="s">
        <v>0</v>
      </c>
      <c r="E8" s="5" t="s">
        <v>3</v>
      </c>
      <c r="F8" s="5" t="s">
        <v>4</v>
      </c>
      <c r="G8" s="5" t="s">
        <v>5</v>
      </c>
    </row>
    <row r="9" spans="1:7" s="2" customFormat="1" ht="15.75">
      <c r="A9" s="6" t="s">
        <v>6</v>
      </c>
      <c r="B9" s="6">
        <f>22*38</f>
        <v>836</v>
      </c>
      <c r="C9" s="6">
        <v>361</v>
      </c>
      <c r="D9" s="6">
        <f>B9-C9</f>
        <v>475</v>
      </c>
      <c r="E9" s="7">
        <f>C9/B9</f>
        <v>0.4318181818181818</v>
      </c>
      <c r="F9" s="7">
        <f>D9/B9</f>
        <v>0.5681818181818182</v>
      </c>
      <c r="G9" s="8">
        <v>38</v>
      </c>
    </row>
    <row r="10" s="3" customFormat="1" ht="15.75"/>
  </sheetData>
  <sheetProtection/>
  <mergeCells count="1"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1" spans="1:8" ht="30.75" customHeight="1">
      <c r="A1" s="26" t="s">
        <v>21</v>
      </c>
      <c r="B1" s="27"/>
      <c r="C1" s="27"/>
      <c r="D1" s="27"/>
      <c r="E1" s="27"/>
      <c r="F1" s="27"/>
      <c r="G1" s="28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4" spans="1:7" s="2" customFormat="1" ht="47.25">
      <c r="A4" s="4"/>
      <c r="B4" s="5" t="s">
        <v>1</v>
      </c>
      <c r="C4" s="5" t="s">
        <v>2</v>
      </c>
      <c r="D4" s="5" t="s">
        <v>0</v>
      </c>
      <c r="E4" s="5" t="s">
        <v>3</v>
      </c>
      <c r="F4" s="5" t="s">
        <v>4</v>
      </c>
      <c r="G4" s="5" t="s">
        <v>5</v>
      </c>
    </row>
    <row r="5" spans="1:7" s="2" customFormat="1" ht="15.75">
      <c r="A5" s="6" t="s">
        <v>6</v>
      </c>
      <c r="B5" s="6">
        <f>21*38</f>
        <v>798</v>
      </c>
      <c r="C5" s="6">
        <v>192</v>
      </c>
      <c r="D5" s="6">
        <f>B5-C5</f>
        <v>606</v>
      </c>
      <c r="E5" s="7">
        <f>C5/B5</f>
        <v>0.24060150375939848</v>
      </c>
      <c r="F5" s="7">
        <f>D5/B5</f>
        <v>0.7593984962406015</v>
      </c>
      <c r="G5" s="8">
        <v>38</v>
      </c>
    </row>
    <row r="6" s="3" customFormat="1" ht="15.75"/>
    <row r="8" spans="1:7" ht="31.5" customHeight="1">
      <c r="A8" s="26" t="s">
        <v>20</v>
      </c>
      <c r="B8" s="27"/>
      <c r="C8" s="27"/>
      <c r="D8" s="27"/>
      <c r="E8" s="27"/>
      <c r="F8" s="27"/>
      <c r="G8" s="28"/>
    </row>
    <row r="9" spans="1:7" ht="12.75">
      <c r="A9" s="1"/>
      <c r="B9" s="1"/>
      <c r="C9" s="1"/>
      <c r="D9" s="1"/>
      <c r="E9" s="1"/>
      <c r="F9" s="1"/>
      <c r="G9" s="1"/>
    </row>
    <row r="11" spans="1:7" ht="47.25">
      <c r="A11" s="4"/>
      <c r="B11" s="5" t="s">
        <v>1</v>
      </c>
      <c r="C11" s="5" t="s">
        <v>2</v>
      </c>
      <c r="D11" s="5" t="s">
        <v>0</v>
      </c>
      <c r="E11" s="5" t="s">
        <v>3</v>
      </c>
      <c r="F11" s="5" t="s">
        <v>4</v>
      </c>
      <c r="G11" s="5" t="s">
        <v>5</v>
      </c>
    </row>
    <row r="12" spans="1:7" ht="15.75">
      <c r="A12" s="6" t="s">
        <v>6</v>
      </c>
      <c r="B12" s="6">
        <f>21*38</f>
        <v>798</v>
      </c>
      <c r="C12" s="6">
        <v>162</v>
      </c>
      <c r="D12" s="6">
        <f>B12-C12</f>
        <v>636</v>
      </c>
      <c r="E12" s="7">
        <f>C12/B12</f>
        <v>0.20300751879699247</v>
      </c>
      <c r="F12" s="7">
        <f>D12/B12</f>
        <v>0.7969924812030075</v>
      </c>
      <c r="G12" s="8">
        <v>38</v>
      </c>
    </row>
    <row r="15" spans="1:7" ht="31.5" customHeight="1">
      <c r="A15" s="26" t="s">
        <v>19</v>
      </c>
      <c r="B15" s="27"/>
      <c r="C15" s="27"/>
      <c r="D15" s="27"/>
      <c r="E15" s="27"/>
      <c r="F15" s="27"/>
      <c r="G15" s="28"/>
    </row>
    <row r="16" spans="1:7" ht="12.75">
      <c r="A16" s="1"/>
      <c r="B16" s="1"/>
      <c r="C16" s="1"/>
      <c r="D16" s="1"/>
      <c r="E16" s="1"/>
      <c r="F16" s="1"/>
      <c r="G16" s="1"/>
    </row>
    <row r="18" spans="1:7" ht="47.25">
      <c r="A18" s="4"/>
      <c r="B18" s="5" t="s">
        <v>1</v>
      </c>
      <c r="C18" s="5" t="s">
        <v>2</v>
      </c>
      <c r="D18" s="5" t="s">
        <v>0</v>
      </c>
      <c r="E18" s="5" t="s">
        <v>3</v>
      </c>
      <c r="F18" s="5" t="s">
        <v>4</v>
      </c>
      <c r="G18" s="5" t="s">
        <v>5</v>
      </c>
    </row>
    <row r="19" spans="1:7" ht="15.75">
      <c r="A19" s="6" t="s">
        <v>6</v>
      </c>
      <c r="B19" s="6">
        <f>21*38</f>
        <v>798</v>
      </c>
      <c r="C19" s="6">
        <v>142</v>
      </c>
      <c r="D19" s="6">
        <f>B19-C19</f>
        <v>656</v>
      </c>
      <c r="E19" s="7">
        <f>C19/B19</f>
        <v>0.17794486215538846</v>
      </c>
      <c r="F19" s="7">
        <f>D19/B19</f>
        <v>0.8220551378446115</v>
      </c>
      <c r="G19" s="8">
        <v>38</v>
      </c>
    </row>
    <row r="22" spans="1:7" ht="31.5" customHeight="1">
      <c r="A22" s="26" t="s">
        <v>22</v>
      </c>
      <c r="B22" s="27"/>
      <c r="C22" s="27"/>
      <c r="D22" s="27"/>
      <c r="E22" s="27"/>
      <c r="F22" s="27"/>
      <c r="G22" s="28"/>
    </row>
    <row r="23" spans="1:7" ht="12.75">
      <c r="A23" s="1"/>
      <c r="B23" s="1"/>
      <c r="C23" s="1"/>
      <c r="D23" s="1"/>
      <c r="E23" s="1"/>
      <c r="F23" s="1"/>
      <c r="G23" s="1"/>
    </row>
    <row r="25" spans="1:7" ht="47.25">
      <c r="A25" s="4"/>
      <c r="B25" s="5" t="s">
        <v>1</v>
      </c>
      <c r="C25" s="5" t="s">
        <v>2</v>
      </c>
      <c r="D25" s="5" t="s">
        <v>0</v>
      </c>
      <c r="E25" s="5" t="s">
        <v>3</v>
      </c>
      <c r="F25" s="5" t="s">
        <v>4</v>
      </c>
      <c r="G25" s="5" t="s">
        <v>5</v>
      </c>
    </row>
    <row r="26" spans="1:7" ht="15.75">
      <c r="A26" s="6" t="s">
        <v>6</v>
      </c>
      <c r="B26" s="6">
        <f>21*38</f>
        <v>798</v>
      </c>
      <c r="C26" s="6">
        <v>334</v>
      </c>
      <c r="D26" s="6">
        <f>B26-C26</f>
        <v>464</v>
      </c>
      <c r="E26" s="7">
        <f>C26/B26</f>
        <v>0.41854636591478694</v>
      </c>
      <c r="F26" s="7">
        <f>D26/B26</f>
        <v>0.581453634085213</v>
      </c>
      <c r="G26" s="8">
        <v>38</v>
      </c>
    </row>
  </sheetData>
  <sheetProtection/>
  <mergeCells count="4">
    <mergeCell ref="A1:G1"/>
    <mergeCell ref="A8:G8"/>
    <mergeCell ref="A15:G15"/>
    <mergeCell ref="A22: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10.7109375" style="0" bestFit="1" customWidth="1"/>
    <col min="2" max="2" width="13.140625" style="0" customWidth="1"/>
    <col min="3" max="3" width="14.57421875" style="0" bestFit="1" customWidth="1"/>
    <col min="4" max="4" width="18.8515625" style="0" customWidth="1"/>
    <col min="7" max="7" width="13.7109375" style="0" customWidth="1"/>
  </cols>
  <sheetData>
    <row r="1" spans="1:8" ht="30.75" customHeight="1">
      <c r="A1" s="26" t="s">
        <v>26</v>
      </c>
      <c r="B1" s="27"/>
      <c r="C1" s="27"/>
      <c r="D1" s="27"/>
      <c r="E1" s="27"/>
      <c r="F1" s="27"/>
      <c r="G1" s="28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4" spans="1:7" s="2" customFormat="1" ht="47.25">
      <c r="A4" s="4"/>
      <c r="B4" s="5" t="s">
        <v>1</v>
      </c>
      <c r="C4" s="5" t="s">
        <v>2</v>
      </c>
      <c r="D4" s="5" t="s">
        <v>0</v>
      </c>
      <c r="E4" s="5" t="s">
        <v>3</v>
      </c>
      <c r="F4" s="5" t="s">
        <v>4</v>
      </c>
      <c r="G4" s="5" t="s">
        <v>5</v>
      </c>
    </row>
    <row r="5" spans="1:7" s="2" customFormat="1" ht="15.75">
      <c r="A5" s="6" t="s">
        <v>6</v>
      </c>
      <c r="B5" s="6">
        <f>21*38</f>
        <v>798</v>
      </c>
      <c r="C5" s="6">
        <v>332</v>
      </c>
      <c r="D5" s="6">
        <f>B5-C5</f>
        <v>466</v>
      </c>
      <c r="E5" s="7">
        <f>C5/B5</f>
        <v>0.41604010025062654</v>
      </c>
      <c r="F5" s="7">
        <f>D5/B5</f>
        <v>0.5839598997493735</v>
      </c>
      <c r="G5" s="8">
        <v>38</v>
      </c>
    </row>
    <row r="6" s="3" customFormat="1" ht="15.75"/>
    <row r="8" spans="1:7" ht="28.5" customHeight="1">
      <c r="A8" s="26" t="s">
        <v>25</v>
      </c>
      <c r="B8" s="27"/>
      <c r="C8" s="27"/>
      <c r="D8" s="27"/>
      <c r="E8" s="27"/>
      <c r="F8" s="27"/>
      <c r="G8" s="28"/>
    </row>
    <row r="9" spans="1:7" ht="12.75">
      <c r="A9" s="1"/>
      <c r="B9" s="1"/>
      <c r="C9" s="1"/>
      <c r="D9" s="1"/>
      <c r="E9" s="1"/>
      <c r="F9" s="1"/>
      <c r="G9" s="1"/>
    </row>
    <row r="11" spans="1:7" ht="47.25">
      <c r="A11" s="4"/>
      <c r="B11" s="5" t="s">
        <v>1</v>
      </c>
      <c r="C11" s="5" t="s">
        <v>2</v>
      </c>
      <c r="D11" s="5" t="s">
        <v>0</v>
      </c>
      <c r="E11" s="5" t="s">
        <v>3</v>
      </c>
      <c r="F11" s="5" t="s">
        <v>4</v>
      </c>
      <c r="G11" s="5" t="s">
        <v>5</v>
      </c>
    </row>
    <row r="12" spans="1:7" ht="15.75">
      <c r="A12" s="6" t="s">
        <v>6</v>
      </c>
      <c r="B12" s="6">
        <f>21*38</f>
        <v>798</v>
      </c>
      <c r="C12" s="6">
        <v>174</v>
      </c>
      <c r="D12" s="6">
        <f>B12-C12</f>
        <v>624</v>
      </c>
      <c r="E12" s="7">
        <f>C12/B12</f>
        <v>0.21804511278195488</v>
      </c>
      <c r="F12" s="7">
        <f>D12/B12</f>
        <v>0.7819548872180451</v>
      </c>
      <c r="G12" s="8">
        <v>38</v>
      </c>
    </row>
    <row r="15" spans="1:7" ht="28.5" customHeight="1">
      <c r="A15" s="26" t="s">
        <v>24</v>
      </c>
      <c r="B15" s="27"/>
      <c r="C15" s="27"/>
      <c r="D15" s="27"/>
      <c r="E15" s="27"/>
      <c r="F15" s="27"/>
      <c r="G15" s="28"/>
    </row>
    <row r="16" spans="1:7" ht="12.75">
      <c r="A16" s="1"/>
      <c r="B16" s="1"/>
      <c r="C16" s="1"/>
      <c r="D16" s="1"/>
      <c r="E16" s="1"/>
      <c r="F16" s="1"/>
      <c r="G16" s="1"/>
    </row>
    <row r="18" spans="1:7" ht="47.25">
      <c r="A18" s="4"/>
      <c r="B18" s="5" t="s">
        <v>1</v>
      </c>
      <c r="C18" s="5" t="s">
        <v>2</v>
      </c>
      <c r="D18" s="5" t="s">
        <v>0</v>
      </c>
      <c r="E18" s="5" t="s">
        <v>3</v>
      </c>
      <c r="F18" s="5" t="s">
        <v>4</v>
      </c>
      <c r="G18" s="5" t="s">
        <v>5</v>
      </c>
    </row>
    <row r="19" spans="1:7" ht="15.75">
      <c r="A19" s="6" t="s">
        <v>6</v>
      </c>
      <c r="B19" s="6">
        <f>21*38</f>
        <v>798</v>
      </c>
      <c r="C19" s="6">
        <v>171</v>
      </c>
      <c r="D19" s="6">
        <f>B19-C19</f>
        <v>627</v>
      </c>
      <c r="E19" s="7">
        <f>C19/B19</f>
        <v>0.21428571428571427</v>
      </c>
      <c r="F19" s="7">
        <f>D19/B19</f>
        <v>0.7857142857142857</v>
      </c>
      <c r="G19" s="8">
        <v>38</v>
      </c>
    </row>
    <row r="22" spans="1:7" ht="28.5" customHeight="1">
      <c r="A22" s="26" t="s">
        <v>23</v>
      </c>
      <c r="B22" s="27"/>
      <c r="C22" s="27"/>
      <c r="D22" s="27"/>
      <c r="E22" s="27"/>
      <c r="F22" s="27"/>
      <c r="G22" s="28"/>
    </row>
    <row r="23" spans="1:7" ht="12.75">
      <c r="A23" s="1"/>
      <c r="B23" s="1"/>
      <c r="C23" s="1"/>
      <c r="D23" s="1"/>
      <c r="E23" s="1"/>
      <c r="F23" s="1"/>
      <c r="G23" s="1"/>
    </row>
    <row r="25" spans="1:7" ht="47.25">
      <c r="A25" s="4"/>
      <c r="B25" s="5" t="s">
        <v>1</v>
      </c>
      <c r="C25" s="5" t="s">
        <v>2</v>
      </c>
      <c r="D25" s="5" t="s">
        <v>0</v>
      </c>
      <c r="E25" s="5" t="s">
        <v>3</v>
      </c>
      <c r="F25" s="5" t="s">
        <v>4</v>
      </c>
      <c r="G25" s="5" t="s">
        <v>5</v>
      </c>
    </row>
    <row r="26" spans="1:7" ht="15.75">
      <c r="A26" s="6" t="s">
        <v>6</v>
      </c>
      <c r="B26" s="6">
        <f>21*38</f>
        <v>798</v>
      </c>
      <c r="C26" s="6">
        <v>274</v>
      </c>
      <c r="D26" s="6">
        <f>B26-C26</f>
        <v>524</v>
      </c>
      <c r="E26" s="7">
        <f>C26/B26</f>
        <v>0.3433583959899749</v>
      </c>
      <c r="F26" s="7">
        <f>D26/B26</f>
        <v>0.656641604010025</v>
      </c>
      <c r="G26" s="8">
        <v>38</v>
      </c>
    </row>
  </sheetData>
  <sheetProtection/>
  <mergeCells count="4">
    <mergeCell ref="A1:G1"/>
    <mergeCell ref="A8:G8"/>
    <mergeCell ref="A15:G15"/>
    <mergeCell ref="A22: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A2" sqref="A2:C8"/>
    </sheetView>
  </sheetViews>
  <sheetFormatPr defaultColWidth="9.140625" defaultRowHeight="12.75"/>
  <sheetData>
    <row r="2" spans="2:3" ht="12.75">
      <c r="B2" s="29" t="s">
        <v>18</v>
      </c>
      <c r="C2" s="29"/>
    </row>
    <row r="3" spans="2:3" ht="12.75">
      <c r="B3" t="s">
        <v>14</v>
      </c>
      <c r="C3" t="s">
        <v>13</v>
      </c>
    </row>
    <row r="4" spans="1:3" ht="12.75">
      <c r="A4" t="s">
        <v>12</v>
      </c>
      <c r="B4">
        <v>24.06</v>
      </c>
      <c r="C4">
        <v>75.94</v>
      </c>
    </row>
    <row r="5" spans="1:3" ht="12.75">
      <c r="A5" t="s">
        <v>15</v>
      </c>
      <c r="B5">
        <v>20.3</v>
      </c>
      <c r="C5">
        <v>79.7</v>
      </c>
    </row>
    <row r="6" spans="1:3" ht="12.75">
      <c r="A6" t="s">
        <v>16</v>
      </c>
      <c r="B6">
        <v>17.79</v>
      </c>
      <c r="C6">
        <v>82.21</v>
      </c>
    </row>
    <row r="7" spans="1:3" ht="12.75">
      <c r="A7" t="s">
        <v>17</v>
      </c>
      <c r="B7">
        <v>41.85</v>
      </c>
      <c r="C7">
        <v>58.15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3" sqref="A3:C8"/>
    </sheetView>
  </sheetViews>
  <sheetFormatPr defaultColWidth="9.140625" defaultRowHeight="12.75"/>
  <sheetData>
    <row r="3" spans="2:3" ht="12.75">
      <c r="B3" s="29" t="s">
        <v>18</v>
      </c>
      <c r="C3" s="29"/>
    </row>
    <row r="4" spans="2:3" ht="12.75">
      <c r="B4" t="s">
        <v>14</v>
      </c>
      <c r="C4" t="s">
        <v>13</v>
      </c>
    </row>
    <row r="5" spans="1:3" ht="12.75">
      <c r="A5" t="s">
        <v>27</v>
      </c>
      <c r="B5">
        <v>41.6</v>
      </c>
      <c r="C5">
        <v>58.4</v>
      </c>
    </row>
    <row r="6" spans="1:3" ht="12.75">
      <c r="A6" t="s">
        <v>28</v>
      </c>
      <c r="B6">
        <v>21.8</v>
      </c>
      <c r="C6">
        <v>78.2</v>
      </c>
    </row>
    <row r="7" spans="1:3" ht="12.75">
      <c r="A7" t="s">
        <v>29</v>
      </c>
      <c r="B7">
        <v>21.43</v>
      </c>
      <c r="C7">
        <v>78.57</v>
      </c>
    </row>
    <row r="8" spans="1:3" ht="12.75">
      <c r="A8" t="s">
        <v>30</v>
      </c>
      <c r="B8">
        <v>34.34</v>
      </c>
      <c r="C8">
        <v>65.66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Piazzola sul Brenta</dc:creator>
  <cp:keywords/>
  <dc:description/>
  <cp:lastModifiedBy>Ufficio Personale 01</cp:lastModifiedBy>
  <cp:lastPrinted>2014-01-21T08:35:03Z</cp:lastPrinted>
  <dcterms:created xsi:type="dcterms:W3CDTF">2011-07-27T06:11:17Z</dcterms:created>
  <dcterms:modified xsi:type="dcterms:W3CDTF">2016-04-11T07:53:45Z</dcterms:modified>
  <cp:category/>
  <cp:version/>
  <cp:contentType/>
  <cp:contentStatus/>
</cp:coreProperties>
</file>